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workbookProtection workbookAlgorithmName="SHA-512" workbookHashValue="/yjqFRFPK+8DKO3zLnnu9moO22gIKhUJtMpK+Ff6CIgz37oVnc4LVHWNJ0IyvoJY7oL77iBzATIQX2NuflFN9g==" workbookSaltValue="X4oMuYiV69iU2EYHYfhvPw==" workbookSpinCount="100000" lockStructure="1"/>
  <bookViews>
    <workbookView xWindow="480" yWindow="90" windowWidth="19980" windowHeight="7455"/>
  </bookViews>
  <sheets>
    <sheet name="Euro 2016" sheetId="1" r:id="rId1"/>
    <sheet name="Admin" sheetId="4" r:id="rId2"/>
    <sheet name="Sheet2" sheetId="2" state="hidden" r:id="rId3"/>
    <sheet name="Sheet3" sheetId="3" state="hidden" r:id="rId4"/>
  </sheets>
  <definedNames>
    <definedName name="_xlnm._FilterDatabase" localSheetId="1" hidden="1">Admin!$MM$99:$MM$128</definedName>
    <definedName name="Data">Sheet2!$C$2:$AS$133</definedName>
    <definedName name="GMT">Sheet3!$G$2:$G$28</definedName>
    <definedName name="Lang">Sheet2!$C$1:$AS$1</definedName>
    <definedName name="Numb">Sheet2!$B$2:$B$133</definedName>
    <definedName name="Player">Sheet3!$R$2:$R$70</definedName>
    <definedName name="Team">Sheet2!$A$47:$A$70</definedName>
    <definedName name="Yes">Sheet3!$E$2:$E$3</definedName>
  </definedNames>
  <calcPr calcId="144525"/>
</workbook>
</file>

<file path=xl/calcChain.xml><?xml version="1.0" encoding="utf-8"?>
<calcChain xmlns="http://schemas.openxmlformats.org/spreadsheetml/2006/main">
  <c r="AO39" i="4" l="1"/>
  <c r="AN39" i="4"/>
  <c r="AO38" i="4"/>
  <c r="AN38" i="4"/>
  <c r="AO37" i="4"/>
  <c r="AN37" i="4"/>
  <c r="AO36" i="4"/>
  <c r="AN36" i="4"/>
  <c r="AO35" i="4"/>
  <c r="AN35" i="4"/>
  <c r="AO34" i="4"/>
  <c r="AN34" i="4"/>
  <c r="AO33" i="4"/>
  <c r="AN33" i="4"/>
  <c r="AO32" i="4"/>
  <c r="AN32" i="4"/>
  <c r="AO31" i="4"/>
  <c r="AN31" i="4"/>
  <c r="AO30" i="4"/>
  <c r="AN30" i="4"/>
  <c r="AO29" i="4"/>
  <c r="AN29" i="4"/>
  <c r="AO28" i="4"/>
  <c r="AN28" i="4"/>
  <c r="AO27" i="4"/>
  <c r="AN27" i="4"/>
  <c r="AO26" i="4"/>
  <c r="AN26" i="4"/>
  <c r="AO25" i="4"/>
  <c r="AN25" i="4"/>
  <c r="AO24" i="4"/>
  <c r="AN24" i="4"/>
  <c r="AO23" i="4"/>
  <c r="AN23" i="4"/>
  <c r="AO22" i="4"/>
  <c r="AN22" i="4"/>
  <c r="AO21" i="4"/>
  <c r="AN21" i="4"/>
  <c r="AO20" i="4"/>
  <c r="AN20" i="4"/>
  <c r="AO19" i="4"/>
  <c r="AN19" i="4"/>
  <c r="AO18" i="4"/>
  <c r="AN18" i="4"/>
  <c r="AO17" i="4"/>
  <c r="AN17" i="4"/>
  <c r="AO16" i="4"/>
  <c r="AN16" i="4"/>
  <c r="AO15" i="4"/>
  <c r="AN15" i="4"/>
  <c r="AO14" i="4"/>
  <c r="AN14" i="4"/>
  <c r="AO13" i="4"/>
  <c r="AN13" i="4"/>
  <c r="AO12" i="4"/>
  <c r="AN12" i="4"/>
  <c r="AO11" i="4"/>
  <c r="AN11" i="4"/>
  <c r="AO10" i="4"/>
  <c r="AN10" i="4"/>
  <c r="AO9" i="4"/>
  <c r="AN9" i="4"/>
  <c r="AO8" i="4"/>
  <c r="AN8" i="4"/>
  <c r="AO7" i="4"/>
  <c r="AN7" i="4"/>
  <c r="AO6" i="4"/>
  <c r="AN6" i="4"/>
  <c r="AO5" i="4"/>
  <c r="AN5" i="4"/>
  <c r="AO4" i="4"/>
  <c r="AN4" i="4"/>
  <c r="AR39" i="4" l="1"/>
  <c r="AQ39" i="4"/>
  <c r="AR38" i="4"/>
  <c r="AQ38" i="4"/>
  <c r="AR37" i="4"/>
  <c r="AQ37" i="4"/>
  <c r="AR36" i="4"/>
  <c r="AQ36" i="4"/>
  <c r="AR35" i="4"/>
  <c r="AQ35" i="4"/>
  <c r="AR34" i="4"/>
  <c r="AQ34" i="4"/>
  <c r="AR33" i="4"/>
  <c r="AQ33" i="4"/>
  <c r="AR32" i="4"/>
  <c r="AQ32" i="4"/>
  <c r="AR31" i="4"/>
  <c r="AQ31" i="4"/>
  <c r="AR30" i="4"/>
  <c r="AQ30" i="4"/>
  <c r="AR29" i="4"/>
  <c r="AQ29" i="4"/>
  <c r="AR28" i="4"/>
  <c r="AQ28" i="4"/>
  <c r="AR27" i="4"/>
  <c r="AQ27" i="4"/>
  <c r="AR26" i="4"/>
  <c r="AQ26" i="4"/>
  <c r="AR25" i="4"/>
  <c r="AQ25" i="4"/>
  <c r="AR24" i="4"/>
  <c r="AQ24" i="4"/>
  <c r="AR23" i="4"/>
  <c r="AQ23" i="4"/>
  <c r="AR22" i="4"/>
  <c r="AQ22" i="4"/>
  <c r="AR21" i="4"/>
  <c r="AQ21" i="4"/>
  <c r="AR20" i="4"/>
  <c r="AQ20" i="4"/>
  <c r="AR19" i="4"/>
  <c r="AQ19" i="4"/>
  <c r="AR18" i="4"/>
  <c r="AQ18" i="4"/>
  <c r="AR17" i="4"/>
  <c r="AQ17" i="4"/>
  <c r="AR16" i="4"/>
  <c r="AQ16" i="4"/>
  <c r="AR15" i="4"/>
  <c r="AQ15" i="4"/>
  <c r="AR14" i="4"/>
  <c r="AQ14" i="4"/>
  <c r="AR13" i="4"/>
  <c r="AQ13" i="4"/>
  <c r="AR12" i="4"/>
  <c r="AQ12" i="4"/>
  <c r="AR11" i="4"/>
  <c r="AQ11" i="4"/>
  <c r="AR10" i="4"/>
  <c r="AQ10" i="4"/>
  <c r="AR9" i="4"/>
  <c r="AQ9" i="4"/>
  <c r="AR8" i="4"/>
  <c r="AQ8" i="4"/>
  <c r="AR7" i="4"/>
  <c r="AQ7" i="4"/>
  <c r="AR6" i="4"/>
  <c r="AQ6" i="4"/>
  <c r="AR5" i="4"/>
  <c r="AQ5" i="4"/>
  <c r="AR4" i="4"/>
  <c r="AQ4" i="4"/>
  <c r="BQ44" i="1" l="1"/>
  <c r="BP44" i="1"/>
  <c r="BQ43" i="1"/>
  <c r="BP43" i="1"/>
  <c r="BQ42" i="1"/>
  <c r="BP42" i="1"/>
  <c r="BQ41" i="1"/>
  <c r="BP41" i="1"/>
  <c r="BQ40" i="1"/>
  <c r="BP40" i="1"/>
  <c r="BQ39" i="1"/>
  <c r="BP39" i="1"/>
  <c r="BQ38" i="1"/>
  <c r="BP38" i="1"/>
  <c r="BQ37" i="1"/>
  <c r="BP37" i="1"/>
  <c r="BQ36" i="1"/>
  <c r="BP36" i="1"/>
  <c r="BQ35" i="1"/>
  <c r="BP35" i="1"/>
  <c r="BQ34" i="1"/>
  <c r="BP34" i="1"/>
  <c r="BQ33" i="1"/>
  <c r="BP33" i="1"/>
  <c r="BQ32" i="1"/>
  <c r="BP32" i="1"/>
  <c r="BQ31" i="1"/>
  <c r="BP31" i="1"/>
  <c r="BQ30" i="1"/>
  <c r="BP30" i="1"/>
  <c r="BQ29" i="1"/>
  <c r="BP29" i="1"/>
  <c r="BQ28" i="1"/>
  <c r="BP28" i="1"/>
  <c r="BQ27" i="1"/>
  <c r="BP27" i="1"/>
  <c r="BQ26" i="1"/>
  <c r="BP26" i="1"/>
  <c r="BQ25" i="1"/>
  <c r="BP25" i="1"/>
  <c r="BQ24" i="1"/>
  <c r="BP24" i="1"/>
  <c r="BQ23" i="1"/>
  <c r="BP23" i="1"/>
  <c r="BQ22" i="1"/>
  <c r="BP22" i="1"/>
  <c r="BQ21" i="1"/>
  <c r="BP21" i="1"/>
  <c r="BQ20" i="1"/>
  <c r="BP20" i="1"/>
  <c r="BQ19" i="1"/>
  <c r="BP19" i="1"/>
  <c r="BQ18" i="1"/>
  <c r="BP18" i="1"/>
  <c r="BQ17" i="1"/>
  <c r="BP17" i="1"/>
  <c r="BQ16" i="1"/>
  <c r="BP16" i="1"/>
  <c r="BQ15" i="1"/>
  <c r="BP15" i="1"/>
  <c r="BQ14" i="1"/>
  <c r="BP14" i="1"/>
  <c r="BQ13" i="1"/>
  <c r="BP13" i="1"/>
  <c r="BQ12" i="1"/>
  <c r="BP12" i="1"/>
  <c r="BQ11" i="1"/>
  <c r="BP11" i="1"/>
  <c r="BQ10" i="1"/>
  <c r="BP10" i="1"/>
  <c r="BQ9" i="1"/>
  <c r="BP9" i="1"/>
  <c r="H17" i="4"/>
  <c r="N22" i="1" l="1"/>
  <c r="K22" i="1"/>
  <c r="M22" i="1"/>
  <c r="L22" i="1"/>
  <c r="F22" i="1"/>
  <c r="E22" i="1"/>
  <c r="D22" i="1"/>
  <c r="C22" i="1"/>
  <c r="B22" i="1"/>
  <c r="AF72" i="4" l="1"/>
  <c r="AF71" i="4"/>
  <c r="AF70" i="4"/>
  <c r="AF69" i="4"/>
  <c r="AF68" i="4"/>
  <c r="AF67" i="4"/>
  <c r="AF66" i="4"/>
  <c r="AF65" i="4"/>
  <c r="AF64" i="4"/>
  <c r="AF63" i="4"/>
  <c r="AF62" i="4"/>
  <c r="AF61" i="4"/>
  <c r="AF60" i="4"/>
  <c r="AF59" i="4"/>
  <c r="AF58" i="4"/>
  <c r="AF57" i="4"/>
  <c r="AF56" i="4"/>
  <c r="AF55" i="4"/>
  <c r="AF54" i="4"/>
  <c r="AF53" i="4"/>
  <c r="AF52" i="4"/>
  <c r="AF51" i="4"/>
  <c r="AF50" i="4"/>
  <c r="AF49" i="4"/>
  <c r="AF48" i="4"/>
  <c r="AF47" i="4"/>
  <c r="AF46" i="4"/>
  <c r="AF45" i="4"/>
  <c r="AF44" i="4"/>
  <c r="AF43" i="4"/>
  <c r="AF42" i="4"/>
  <c r="AF41" i="4"/>
  <c r="AF40" i="4"/>
  <c r="AF39" i="4"/>
  <c r="AF38" i="4"/>
  <c r="AF37" i="4"/>
  <c r="AF36" i="4"/>
  <c r="AF35" i="4"/>
  <c r="AF34" i="4"/>
  <c r="AF33" i="4"/>
  <c r="AF32" i="4"/>
  <c r="AF31" i="4"/>
  <c r="AF30" i="4"/>
  <c r="AF29" i="4"/>
  <c r="AF28" i="4"/>
  <c r="AF27" i="4"/>
  <c r="AF26" i="4"/>
  <c r="AF25" i="4"/>
  <c r="AF24" i="4"/>
  <c r="AF23" i="4"/>
  <c r="AF22" i="4"/>
  <c r="AF21" i="4"/>
  <c r="AF20" i="4"/>
  <c r="AF19" i="4"/>
  <c r="AF18" i="4"/>
  <c r="AF17" i="4"/>
  <c r="AF16" i="4"/>
  <c r="AF15" i="4"/>
  <c r="AF14" i="4"/>
  <c r="AF13" i="4"/>
  <c r="AF12" i="4"/>
  <c r="AF11" i="4"/>
  <c r="AF10" i="4"/>
  <c r="AF9" i="4"/>
  <c r="AF8" i="4"/>
  <c r="AF7" i="4"/>
  <c r="AF6" i="4"/>
  <c r="AF5" i="4"/>
  <c r="AF4" i="4"/>
  <c r="QP5" i="4"/>
  <c r="QP6" i="4"/>
  <c r="QP7" i="4"/>
  <c r="QP8" i="4"/>
  <c r="QP9" i="4"/>
  <c r="QP10" i="4"/>
  <c r="QP11" i="4"/>
  <c r="QP12" i="4"/>
  <c r="QP13" i="4"/>
  <c r="QP14" i="4"/>
  <c r="QP15" i="4"/>
  <c r="QP16" i="4"/>
  <c r="QP17" i="4"/>
  <c r="QP18" i="4"/>
  <c r="QP19" i="4"/>
  <c r="QP20" i="4"/>
  <c r="QP21" i="4"/>
  <c r="QP22" i="4"/>
  <c r="QP23" i="4"/>
  <c r="QP24" i="4"/>
  <c r="QP25" i="4"/>
  <c r="QP26" i="4"/>
  <c r="QP27" i="4"/>
  <c r="QP28" i="4"/>
  <c r="QP29" i="4"/>
  <c r="QP30" i="4"/>
  <c r="QP31" i="4"/>
  <c r="QP32" i="4"/>
  <c r="QP33" i="4"/>
  <c r="QP34" i="4"/>
  <c r="QP35" i="4"/>
  <c r="QP36" i="4"/>
  <c r="QP37" i="4"/>
  <c r="QP38" i="4"/>
  <c r="QP39" i="4"/>
  <c r="QP40" i="4"/>
  <c r="QP41" i="4"/>
  <c r="QP42" i="4"/>
  <c r="QP43" i="4"/>
  <c r="QP44" i="4"/>
  <c r="QP45" i="4"/>
  <c r="QP46" i="4"/>
  <c r="QP47" i="4"/>
  <c r="QP48" i="4"/>
  <c r="QP49" i="4"/>
  <c r="QP50" i="4"/>
  <c r="QP51" i="4"/>
  <c r="QP52" i="4"/>
  <c r="QP53" i="4"/>
  <c r="QP54" i="4"/>
  <c r="QP55" i="4"/>
  <c r="QP56" i="4"/>
  <c r="QP57" i="4"/>
  <c r="QP58" i="4"/>
  <c r="QP59" i="4"/>
  <c r="QP60" i="4"/>
  <c r="QP61" i="4"/>
  <c r="QP62" i="4"/>
  <c r="QP63" i="4"/>
  <c r="QP64" i="4"/>
  <c r="QP65" i="4"/>
  <c r="QP66" i="4"/>
  <c r="QP67" i="4"/>
  <c r="QP68" i="4"/>
  <c r="QP69" i="4"/>
  <c r="QP70" i="4"/>
  <c r="QP71" i="4"/>
  <c r="QP72" i="4"/>
  <c r="QP4" i="4"/>
  <c r="AE67" i="4" l="1" a="1"/>
  <c r="AE67" i="4" s="1"/>
  <c r="AE68" i="4" a="1"/>
  <c r="AE68" i="4" s="1"/>
  <c r="AE69" i="4" a="1"/>
  <c r="AE69" i="4" s="1"/>
  <c r="AE70" i="4" a="1"/>
  <c r="AE70" i="4" s="1"/>
  <c r="AH70" i="4" s="1"/>
  <c r="AE71" i="4" a="1"/>
  <c r="AE71" i="4" s="1"/>
  <c r="AH71" i="4" s="1"/>
  <c r="AE72" i="4" a="1"/>
  <c r="AE72" i="4" s="1"/>
  <c r="AH72" i="4" s="1"/>
  <c r="QQ70" i="4"/>
  <c r="QQ71" i="4"/>
  <c r="QQ72" i="4"/>
  <c r="F62" i="1" l="1"/>
  <c r="F63" i="1"/>
  <c r="F64" i="1"/>
  <c r="F65" i="1"/>
  <c r="F66" i="1"/>
  <c r="F67" i="1"/>
  <c r="F68" i="1"/>
  <c r="F69" i="1"/>
  <c r="B70" i="1"/>
  <c r="BQ76" i="1"/>
  <c r="BQ75" i="1"/>
  <c r="AE5" i="4" a="1"/>
  <c r="AE5" i="4" s="1"/>
  <c r="AH5" i="4" s="1"/>
  <c r="AE6" i="4" a="1"/>
  <c r="AE6" i="4" s="1"/>
  <c r="AH6" i="4" s="1"/>
  <c r="AE7" i="4" a="1"/>
  <c r="AE7" i="4" s="1"/>
  <c r="AH7" i="4" s="1"/>
  <c r="AE8" i="4" a="1"/>
  <c r="AE8" i="4" s="1"/>
  <c r="AH8" i="4" s="1"/>
  <c r="AE9" i="4" a="1"/>
  <c r="AE9" i="4" s="1"/>
  <c r="AH9" i="4" s="1"/>
  <c r="AE10" i="4" a="1"/>
  <c r="AE10" i="4" s="1"/>
  <c r="AH10" i="4" s="1"/>
  <c r="AE11" i="4" a="1"/>
  <c r="AE11" i="4" s="1"/>
  <c r="AH11" i="4" s="1"/>
  <c r="AE12" i="4" a="1"/>
  <c r="AE12" i="4" s="1"/>
  <c r="AH12" i="4" s="1"/>
  <c r="AE13" i="4" a="1"/>
  <c r="AE13" i="4" s="1"/>
  <c r="AH13" i="4" s="1"/>
  <c r="AE14" i="4" a="1"/>
  <c r="AE14" i="4" s="1"/>
  <c r="AH14" i="4" s="1"/>
  <c r="AE15" i="4" a="1"/>
  <c r="AE15" i="4" s="1"/>
  <c r="AH15" i="4" s="1"/>
  <c r="AE16" i="4" a="1"/>
  <c r="AE16" i="4" s="1"/>
  <c r="AH16" i="4" s="1"/>
  <c r="AE17" i="4" a="1"/>
  <c r="AE17" i="4" s="1"/>
  <c r="AH17" i="4" s="1"/>
  <c r="AE18" i="4" a="1"/>
  <c r="AE18" i="4" s="1"/>
  <c r="AH18" i="4" s="1"/>
  <c r="AE19" i="4" a="1"/>
  <c r="AE19" i="4" s="1"/>
  <c r="AH19" i="4" s="1"/>
  <c r="AE20" i="4" a="1"/>
  <c r="AE20" i="4" s="1"/>
  <c r="AH20" i="4" s="1"/>
  <c r="AE21" i="4" a="1"/>
  <c r="AE21" i="4" s="1"/>
  <c r="AH21" i="4" s="1"/>
  <c r="AE22" i="4" a="1"/>
  <c r="AE22" i="4" s="1"/>
  <c r="AH22" i="4" s="1"/>
  <c r="AE23" i="4" a="1"/>
  <c r="AE23" i="4" s="1"/>
  <c r="AH23" i="4" s="1"/>
  <c r="AE24" i="4" a="1"/>
  <c r="AE24" i="4" s="1"/>
  <c r="AH24" i="4" s="1"/>
  <c r="AE25" i="4" a="1"/>
  <c r="AE25" i="4" s="1"/>
  <c r="AH25" i="4" s="1"/>
  <c r="AE26" i="4" a="1"/>
  <c r="AE26" i="4" s="1"/>
  <c r="AH26" i="4" s="1"/>
  <c r="AE27" i="4" a="1"/>
  <c r="AE27" i="4" s="1"/>
  <c r="AH27" i="4" s="1"/>
  <c r="AE28" i="4" a="1"/>
  <c r="AE28" i="4" s="1"/>
  <c r="AH28" i="4" s="1"/>
  <c r="AE29" i="4" a="1"/>
  <c r="AE29" i="4" s="1"/>
  <c r="AH29" i="4" s="1"/>
  <c r="AE30" i="4" a="1"/>
  <c r="AE30" i="4" s="1"/>
  <c r="AH30" i="4" s="1"/>
  <c r="AE31" i="4" a="1"/>
  <c r="AE31" i="4" s="1"/>
  <c r="AH31" i="4" s="1"/>
  <c r="AE32" i="4" a="1"/>
  <c r="AE32" i="4" s="1"/>
  <c r="AH32" i="4" s="1"/>
  <c r="AE33" i="4" a="1"/>
  <c r="AE33" i="4" s="1"/>
  <c r="AH33" i="4" s="1"/>
  <c r="AE34" i="4" a="1"/>
  <c r="AE34" i="4" s="1"/>
  <c r="AH34" i="4" s="1"/>
  <c r="AE35" i="4" a="1"/>
  <c r="AE35" i="4" s="1"/>
  <c r="AH35" i="4" s="1"/>
  <c r="AE36" i="4" a="1"/>
  <c r="AE36" i="4" s="1"/>
  <c r="AH36" i="4" s="1"/>
  <c r="AE37" i="4" a="1"/>
  <c r="AE37" i="4" s="1"/>
  <c r="AH37" i="4" s="1"/>
  <c r="AE38" i="4" a="1"/>
  <c r="AE38" i="4" s="1"/>
  <c r="AH38" i="4" s="1"/>
  <c r="AE39" i="4" a="1"/>
  <c r="AE39" i="4" s="1"/>
  <c r="AH39" i="4" s="1"/>
  <c r="AE40" i="4" a="1"/>
  <c r="AE40" i="4" s="1"/>
  <c r="AH40" i="4" s="1"/>
  <c r="AE41" i="4" a="1"/>
  <c r="AE41" i="4" s="1"/>
  <c r="AH41" i="4" s="1"/>
  <c r="AE42" i="4" a="1"/>
  <c r="AE42" i="4" s="1"/>
  <c r="AH42" i="4" s="1"/>
  <c r="AE43" i="4" a="1"/>
  <c r="AE43" i="4" s="1"/>
  <c r="AH43" i="4" s="1"/>
  <c r="AE44" i="4" a="1"/>
  <c r="AE44" i="4" s="1"/>
  <c r="AH44" i="4" s="1"/>
  <c r="AE45" i="4" a="1"/>
  <c r="AE45" i="4" s="1"/>
  <c r="AH45" i="4" s="1"/>
  <c r="AE46" i="4" a="1"/>
  <c r="AE46" i="4" s="1"/>
  <c r="AH46" i="4" s="1"/>
  <c r="AE47" i="4" a="1"/>
  <c r="AE47" i="4" s="1"/>
  <c r="AH47" i="4" s="1"/>
  <c r="AE48" i="4" a="1"/>
  <c r="AE48" i="4" s="1"/>
  <c r="AH48" i="4" s="1"/>
  <c r="AE49" i="4" a="1"/>
  <c r="AE49" i="4" s="1"/>
  <c r="AH49" i="4" s="1"/>
  <c r="AE50" i="4" a="1"/>
  <c r="AE50" i="4" s="1"/>
  <c r="AH50" i="4" s="1"/>
  <c r="AE51" i="4" a="1"/>
  <c r="AE51" i="4" s="1"/>
  <c r="AH51" i="4" s="1"/>
  <c r="AE52" i="4" a="1"/>
  <c r="AE52" i="4" s="1"/>
  <c r="AH52" i="4" s="1"/>
  <c r="AE53" i="4" a="1"/>
  <c r="AE53" i="4" s="1"/>
  <c r="AH53" i="4" s="1"/>
  <c r="AE54" i="4" a="1"/>
  <c r="AE54" i="4" s="1"/>
  <c r="AH54" i="4" s="1"/>
  <c r="AE55" i="4" a="1"/>
  <c r="AE55" i="4" s="1"/>
  <c r="AH55" i="4" s="1"/>
  <c r="AE56" i="4" a="1"/>
  <c r="AE56" i="4" s="1"/>
  <c r="AH56" i="4" s="1"/>
  <c r="AE57" i="4" a="1"/>
  <c r="AE57" i="4" s="1"/>
  <c r="AH57" i="4" s="1"/>
  <c r="AE58" i="4" a="1"/>
  <c r="AE58" i="4" s="1"/>
  <c r="AH58" i="4" s="1"/>
  <c r="AE59" i="4" a="1"/>
  <c r="AE59" i="4" s="1"/>
  <c r="AH59" i="4" s="1"/>
  <c r="AE60" i="4" a="1"/>
  <c r="AE60" i="4" s="1"/>
  <c r="AH60" i="4" s="1"/>
  <c r="AE61" i="4" a="1"/>
  <c r="AE61" i="4" s="1"/>
  <c r="AH61" i="4" s="1"/>
  <c r="AE62" i="4" a="1"/>
  <c r="AE62" i="4" s="1"/>
  <c r="AH62" i="4" s="1"/>
  <c r="AE63" i="4" a="1"/>
  <c r="AE63" i="4" s="1"/>
  <c r="AH63" i="4" s="1"/>
  <c r="AE64" i="4" a="1"/>
  <c r="AE64" i="4" s="1"/>
  <c r="AH64" i="4" s="1"/>
  <c r="AE65" i="4" a="1"/>
  <c r="AE65" i="4" s="1"/>
  <c r="AH65" i="4" s="1"/>
  <c r="AE66" i="4" a="1"/>
  <c r="AE66" i="4" s="1"/>
  <c r="AH66" i="4" s="1"/>
  <c r="AH67" i="4"/>
  <c r="AH68" i="4"/>
  <c r="AH69" i="4"/>
  <c r="AE4" i="4" a="1"/>
  <c r="AE4" i="4" s="1"/>
  <c r="AH4" i="4" s="1"/>
  <c r="F73" i="1"/>
  <c r="F74" i="1"/>
  <c r="F75" i="1"/>
  <c r="F76" i="1"/>
  <c r="B77" i="1"/>
  <c r="QG77" i="4" l="1"/>
  <c r="AX2" i="4"/>
  <c r="BA2" i="4" s="1"/>
  <c r="BD2" i="4" s="1"/>
  <c r="BG2" i="4" s="1"/>
  <c r="BJ2" i="4" s="1"/>
  <c r="BM2" i="4" s="1"/>
  <c r="BP2" i="4" s="1"/>
  <c r="BS2" i="4" s="1"/>
  <c r="BV2" i="4" s="1"/>
  <c r="BY2" i="4" s="1"/>
  <c r="CB2" i="4" s="1"/>
  <c r="CE2" i="4" s="1"/>
  <c r="CH2" i="4" s="1"/>
  <c r="CK2" i="4" s="1"/>
  <c r="CN2" i="4" s="1"/>
  <c r="CQ2" i="4" s="1"/>
  <c r="CT2" i="4" s="1"/>
  <c r="CW2" i="4" s="1"/>
  <c r="CZ2" i="4" s="1"/>
  <c r="DC2" i="4" s="1"/>
  <c r="DF2" i="4" s="1"/>
  <c r="DI2" i="4" s="1"/>
  <c r="DL2" i="4" s="1"/>
  <c r="DO2" i="4" s="1"/>
  <c r="DR2" i="4" s="1"/>
  <c r="DU2" i="4" s="1"/>
  <c r="DX2" i="4" s="1"/>
  <c r="EA2" i="4" s="1"/>
  <c r="ED2" i="4" s="1"/>
  <c r="EG2" i="4" s="1"/>
  <c r="EJ2" i="4" s="1"/>
  <c r="EM2" i="4" s="1"/>
  <c r="EP2" i="4" s="1"/>
  <c r="ES2" i="4" s="1"/>
  <c r="EV2" i="4" s="1"/>
  <c r="EY2" i="4" s="1"/>
  <c r="FB2" i="4" s="1"/>
  <c r="FE2" i="4" s="1"/>
  <c r="FH2" i="4" s="1"/>
  <c r="FK2" i="4" s="1"/>
  <c r="FN2" i="4" s="1"/>
  <c r="FQ2" i="4" s="1"/>
  <c r="FT2" i="4" s="1"/>
  <c r="FW2" i="4" s="1"/>
  <c r="FZ2" i="4" s="1"/>
  <c r="GC2" i="4" s="1"/>
  <c r="GF2" i="4" s="1"/>
  <c r="GI2" i="4" s="1"/>
  <c r="GL2" i="4" s="1"/>
  <c r="GO2" i="4" s="1"/>
  <c r="GR2" i="4" s="1"/>
  <c r="GU2" i="4" s="1"/>
  <c r="GX2" i="4" s="1"/>
  <c r="HA2" i="4" s="1"/>
  <c r="HD2" i="4" s="1"/>
  <c r="HG2" i="4" s="1"/>
  <c r="HJ2" i="4" s="1"/>
  <c r="HM2" i="4" s="1"/>
  <c r="HP2" i="4" s="1"/>
  <c r="HS2" i="4" s="1"/>
  <c r="HV2" i="4" s="1"/>
  <c r="HY2" i="4" s="1"/>
  <c r="IB2" i="4" s="1"/>
  <c r="IE2" i="4" s="1"/>
  <c r="IH2" i="4" s="1"/>
  <c r="IK2" i="4" s="1"/>
  <c r="IN2" i="4" s="1"/>
  <c r="IQ2" i="4" s="1"/>
  <c r="IT2" i="4" s="1"/>
  <c r="IW2" i="4" s="1"/>
  <c r="IZ2" i="4" s="1"/>
  <c r="JC2" i="4" s="1"/>
  <c r="JF2" i="4" s="1"/>
  <c r="JI2" i="4" s="1"/>
  <c r="JL2" i="4" s="1"/>
  <c r="JO2" i="4" s="1"/>
  <c r="JR2" i="4" s="1"/>
  <c r="JU2" i="4" s="1"/>
  <c r="JX2" i="4" s="1"/>
  <c r="KA2" i="4" s="1"/>
  <c r="KD2" i="4" s="1"/>
  <c r="KG2" i="4" s="1"/>
  <c r="KJ2" i="4" s="1"/>
  <c r="KM2" i="4" s="1"/>
  <c r="KP2" i="4" s="1"/>
  <c r="KS2" i="4" s="1"/>
  <c r="KV2" i="4" s="1"/>
  <c r="KY2" i="4" s="1"/>
  <c r="LB2" i="4" s="1"/>
  <c r="LE2" i="4" s="1"/>
  <c r="LH2" i="4" s="1"/>
  <c r="LK2" i="4" s="1"/>
  <c r="LN2" i="4" s="1"/>
  <c r="LQ2" i="4" s="1"/>
  <c r="LT2" i="4" s="1"/>
  <c r="LW2" i="4" s="1"/>
  <c r="LZ2" i="4" s="1"/>
  <c r="MC2" i="4" s="1"/>
  <c r="MF2" i="4" s="1"/>
  <c r="MK2" i="4"/>
  <c r="QQ60" i="4" l="1"/>
  <c r="QQ5" i="4"/>
  <c r="QQ6" i="4"/>
  <c r="QQ7" i="4"/>
  <c r="QQ8" i="4"/>
  <c r="QQ9" i="4"/>
  <c r="QQ10" i="4"/>
  <c r="QQ11" i="4"/>
  <c r="QQ12" i="4"/>
  <c r="QQ13" i="4"/>
  <c r="QQ14" i="4"/>
  <c r="QQ15" i="4"/>
  <c r="QQ16" i="4"/>
  <c r="QQ17" i="4"/>
  <c r="QQ18" i="4"/>
  <c r="QQ19" i="4"/>
  <c r="QQ20" i="4"/>
  <c r="QQ21" i="4"/>
  <c r="QQ22" i="4"/>
  <c r="QQ23" i="4"/>
  <c r="QQ24" i="4"/>
  <c r="QQ25" i="4"/>
  <c r="QQ26" i="4"/>
  <c r="QQ27" i="4"/>
  <c r="QQ28" i="4"/>
  <c r="QQ29" i="4"/>
  <c r="QQ30" i="4"/>
  <c r="QQ31" i="4"/>
  <c r="QQ32" i="4"/>
  <c r="QQ33" i="4"/>
  <c r="QQ34" i="4"/>
  <c r="QQ35" i="4"/>
  <c r="QQ36" i="4"/>
  <c r="QQ37" i="4"/>
  <c r="QQ38" i="4"/>
  <c r="QQ39" i="4"/>
  <c r="QQ40" i="4"/>
  <c r="QQ41" i="4"/>
  <c r="QQ42" i="4"/>
  <c r="QQ43" i="4"/>
  <c r="QQ44" i="4"/>
  <c r="QQ45" i="4"/>
  <c r="QQ46" i="4"/>
  <c r="QQ47" i="4"/>
  <c r="QQ48" i="4"/>
  <c r="QQ49" i="4"/>
  <c r="QQ50" i="4"/>
  <c r="QQ51" i="4"/>
  <c r="QQ52" i="4"/>
  <c r="QQ53" i="4"/>
  <c r="QQ54" i="4"/>
  <c r="QQ55" i="4"/>
  <c r="QQ56" i="4"/>
  <c r="QQ57" i="4"/>
  <c r="QQ58" i="4"/>
  <c r="QQ59" i="4"/>
  <c r="QQ61" i="4"/>
  <c r="QQ62" i="4"/>
  <c r="QQ63" i="4"/>
  <c r="QQ64" i="4"/>
  <c r="QQ65" i="4"/>
  <c r="QQ66" i="4"/>
  <c r="QQ67" i="4"/>
  <c r="QQ68" i="4"/>
  <c r="QQ69" i="4"/>
  <c r="QQ4" i="4"/>
  <c r="ML1" i="4"/>
  <c r="MF107" i="4"/>
  <c r="MC107" i="4"/>
  <c r="LZ107" i="4"/>
  <c r="LW107" i="4"/>
  <c r="LT107" i="4"/>
  <c r="LQ107" i="4"/>
  <c r="LN107" i="4"/>
  <c r="LK107" i="4"/>
  <c r="LH107" i="4"/>
  <c r="LE107" i="4"/>
  <c r="LB107" i="4"/>
  <c r="KY107" i="4"/>
  <c r="KV107" i="4"/>
  <c r="KS107" i="4"/>
  <c r="KP107" i="4"/>
  <c r="KM107" i="4"/>
  <c r="KJ107" i="4"/>
  <c r="KG107" i="4"/>
  <c r="KD107" i="4"/>
  <c r="KA107" i="4"/>
  <c r="JX107" i="4"/>
  <c r="JU107" i="4"/>
  <c r="JR107" i="4"/>
  <c r="JO107" i="4"/>
  <c r="JL107" i="4"/>
  <c r="JI107" i="4"/>
  <c r="JF107" i="4"/>
  <c r="JC107" i="4"/>
  <c r="IZ107" i="4"/>
  <c r="IW107" i="4"/>
  <c r="IT107" i="4"/>
  <c r="IQ107" i="4"/>
  <c r="IN107" i="4"/>
  <c r="IK107" i="4"/>
  <c r="IH107" i="4"/>
  <c r="IE107" i="4"/>
  <c r="IB107" i="4"/>
  <c r="HY107" i="4"/>
  <c r="HV107" i="4"/>
  <c r="HS107" i="4"/>
  <c r="HP107" i="4"/>
  <c r="HM107" i="4"/>
  <c r="HJ107" i="4"/>
  <c r="HG107" i="4"/>
  <c r="HD107" i="4"/>
  <c r="HA107" i="4"/>
  <c r="GX107" i="4"/>
  <c r="GU107" i="4"/>
  <c r="GR107" i="4"/>
  <c r="GO107" i="4"/>
  <c r="GL107" i="4"/>
  <c r="GI107" i="4"/>
  <c r="GF107" i="4"/>
  <c r="GC107" i="4"/>
  <c r="FZ107" i="4"/>
  <c r="FW107" i="4"/>
  <c r="FT107" i="4"/>
  <c r="FQ107" i="4"/>
  <c r="FN107" i="4"/>
  <c r="FK107" i="4"/>
  <c r="FH107" i="4"/>
  <c r="FE107" i="4"/>
  <c r="FB107" i="4"/>
  <c r="EY107" i="4"/>
  <c r="EV107" i="4"/>
  <c r="ES107" i="4"/>
  <c r="EP107" i="4"/>
  <c r="EM107" i="4"/>
  <c r="EJ107" i="4"/>
  <c r="EG107" i="4"/>
  <c r="ED107" i="4"/>
  <c r="EA107" i="4"/>
  <c r="DX107" i="4"/>
  <c r="DU107" i="4"/>
  <c r="DR107" i="4"/>
  <c r="DO107" i="4"/>
  <c r="DL107" i="4"/>
  <c r="DI107" i="4"/>
  <c r="DF107" i="4"/>
  <c r="DC107" i="4"/>
  <c r="CZ107" i="4"/>
  <c r="CW107" i="4"/>
  <c r="CT107" i="4"/>
  <c r="CQ107" i="4"/>
  <c r="CN107" i="4"/>
  <c r="CK107" i="4"/>
  <c r="CH107" i="4"/>
  <c r="CE107" i="4"/>
  <c r="CB107" i="4"/>
  <c r="BY107" i="4"/>
  <c r="BV107" i="4"/>
  <c r="BS107" i="4"/>
  <c r="BP107" i="4"/>
  <c r="BM107" i="4"/>
  <c r="BJ107" i="4"/>
  <c r="BG107" i="4"/>
  <c r="BD107" i="4"/>
  <c r="BA107" i="4"/>
  <c r="AX107" i="4"/>
  <c r="AU107" i="4"/>
  <c r="MM1" i="4" l="1"/>
  <c r="MN1" i="4" s="1"/>
  <c r="MO1" i="4" s="1"/>
  <c r="MP1" i="4" s="1"/>
  <c r="MQ1" i="4" s="1"/>
  <c r="MR1" i="4" s="1"/>
  <c r="MS1" i="4" s="1"/>
  <c r="MT1" i="4" s="1"/>
  <c r="MU1" i="4" s="1"/>
  <c r="MV1" i="4" s="1"/>
  <c r="MW1" i="4" s="1"/>
  <c r="MX1" i="4" s="1"/>
  <c r="MY1" i="4" s="1"/>
  <c r="MZ1" i="4" s="1"/>
  <c r="NA1" i="4" s="1"/>
  <c r="NB1" i="4" s="1"/>
  <c r="NC1" i="4" s="1"/>
  <c r="ND1" i="4" s="1"/>
  <c r="NE1" i="4" s="1"/>
  <c r="NF1" i="4" s="1"/>
  <c r="NG1" i="4" s="1"/>
  <c r="NH1" i="4" s="1"/>
  <c r="NI1" i="4" s="1"/>
  <c r="NJ1" i="4" s="1"/>
  <c r="NK1" i="4" s="1"/>
  <c r="NL1" i="4" s="1"/>
  <c r="NM1" i="4" s="1"/>
  <c r="NN1" i="4" s="1"/>
  <c r="NO1" i="4" s="1"/>
  <c r="NP1" i="4" s="1"/>
  <c r="NQ1" i="4" s="1"/>
  <c r="NR1" i="4" s="1"/>
  <c r="NS1" i="4" s="1"/>
  <c r="NT1" i="4" s="1"/>
  <c r="NU1" i="4" s="1"/>
  <c r="NV1" i="4" s="1"/>
  <c r="NW1" i="4" s="1"/>
  <c r="NX1" i="4" s="1"/>
  <c r="NY1" i="4" s="1"/>
  <c r="NZ1" i="4" s="1"/>
  <c r="OA1" i="4" s="1"/>
  <c r="OB1" i="4" s="1"/>
  <c r="OC1" i="4" s="1"/>
  <c r="OD1" i="4" s="1"/>
  <c r="OE1" i="4" s="1"/>
  <c r="OF1" i="4" s="1"/>
  <c r="OG1" i="4" s="1"/>
  <c r="OH1" i="4" s="1"/>
  <c r="OI1" i="4" s="1"/>
  <c r="OJ1" i="4" s="1"/>
  <c r="OK1" i="4" s="1"/>
  <c r="OL1" i="4" s="1"/>
  <c r="OM1" i="4" s="1"/>
  <c r="ON1" i="4" s="1"/>
  <c r="OO1" i="4" s="1"/>
  <c r="OP1" i="4" s="1"/>
  <c r="OQ1" i="4" s="1"/>
  <c r="OR1" i="4" s="1"/>
  <c r="OS1" i="4" s="1"/>
  <c r="OT1" i="4" s="1"/>
  <c r="OU1" i="4" s="1"/>
  <c r="OV1" i="4" s="1"/>
  <c r="OW1" i="4" s="1"/>
  <c r="OX1" i="4" s="1"/>
  <c r="OY1" i="4" s="1"/>
  <c r="OZ1" i="4" s="1"/>
  <c r="PA1" i="4" s="1"/>
  <c r="PB1" i="4" s="1"/>
  <c r="PC1" i="4" s="1"/>
  <c r="PD1" i="4" s="1"/>
  <c r="PE1" i="4" s="1"/>
  <c r="PF1" i="4" s="1"/>
  <c r="PG1" i="4" s="1"/>
  <c r="PH1" i="4" s="1"/>
  <c r="PI1" i="4" s="1"/>
  <c r="PJ1" i="4" s="1"/>
  <c r="PK1" i="4" s="1"/>
  <c r="PL1" i="4" s="1"/>
  <c r="PM1" i="4" s="1"/>
  <c r="PN1" i="4" s="1"/>
  <c r="PO1" i="4" s="1"/>
  <c r="PP1" i="4" s="1"/>
  <c r="PQ1" i="4" s="1"/>
  <c r="PR1" i="4" s="1"/>
  <c r="PS1" i="4" s="1"/>
  <c r="PT1" i="4" s="1"/>
  <c r="PU1" i="4" s="1"/>
  <c r="PV1" i="4" s="1"/>
  <c r="PW1" i="4" s="1"/>
  <c r="PX1" i="4" s="1"/>
  <c r="PY1" i="4" s="1"/>
  <c r="PZ1" i="4" s="1"/>
  <c r="QA1" i="4" s="1"/>
  <c r="QB1" i="4" s="1"/>
  <c r="QC1" i="4" s="1"/>
  <c r="QD1" i="4" s="1"/>
  <c r="QE1" i="4" s="1"/>
  <c r="QF1" i="4" s="1"/>
  <c r="QN70" i="4"/>
  <c r="QN72" i="4"/>
  <c r="QO70" i="4" a="1"/>
  <c r="QO70" i="4" s="1"/>
  <c r="QO71" i="4" a="1"/>
  <c r="QO71" i="4" s="1"/>
  <c r="QN71" i="4"/>
  <c r="QO72" i="4" a="1"/>
  <c r="QO72" i="4" s="1"/>
  <c r="MK3" i="4"/>
  <c r="MK77" i="4" s="1"/>
  <c r="MK91" i="4" s="1"/>
  <c r="ML2" i="4"/>
  <c r="ML3" i="4" s="1"/>
  <c r="QN68" i="4"/>
  <c r="QO56" i="4" a="1"/>
  <c r="QO56" i="4" s="1"/>
  <c r="QN52" i="4"/>
  <c r="QO48" i="4" a="1"/>
  <c r="QO48" i="4" s="1"/>
  <c r="QN44" i="4"/>
  <c r="QO24" i="4" a="1"/>
  <c r="QO24" i="4" s="1"/>
  <c r="QO32" i="4" a="1"/>
  <c r="QO32" i="4" s="1"/>
  <c r="QO8" i="4" a="1"/>
  <c r="QO8" i="4" s="1"/>
  <c r="QO64" i="4" a="1"/>
  <c r="QO64" i="4" s="1"/>
  <c r="QN60" i="4"/>
  <c r="QO40" i="4" a="1"/>
  <c r="QO40" i="4" s="1"/>
  <c r="QO16" i="4" a="1"/>
  <c r="QO16" i="4" s="1"/>
  <c r="QN63" i="4"/>
  <c r="QN59" i="4"/>
  <c r="QN47" i="4"/>
  <c r="QN39" i="4"/>
  <c r="QN31" i="4"/>
  <c r="QN23" i="4"/>
  <c r="QN15" i="4"/>
  <c r="QN11" i="4"/>
  <c r="QO66" i="4" a="1"/>
  <c r="QO66" i="4" s="1"/>
  <c r="QO58" i="4" a="1"/>
  <c r="QO58" i="4" s="1"/>
  <c r="QO54" i="4" a="1"/>
  <c r="QO54" i="4" s="1"/>
  <c r="QO50" i="4" a="1"/>
  <c r="QO50" i="4" s="1"/>
  <c r="QO46" i="4" a="1"/>
  <c r="QO46" i="4" s="1"/>
  <c r="QO42" i="4" a="1"/>
  <c r="QO42" i="4" s="1"/>
  <c r="QO38" i="4" a="1"/>
  <c r="QO38" i="4" s="1"/>
  <c r="QO34" i="4" a="1"/>
  <c r="QO34" i="4" s="1"/>
  <c r="QO30" i="4" a="1"/>
  <c r="QO30" i="4" s="1"/>
  <c r="QO26" i="4" a="1"/>
  <c r="QO26" i="4" s="1"/>
  <c r="QO22" i="4" a="1"/>
  <c r="QO22" i="4" s="1"/>
  <c r="QO18" i="4" a="1"/>
  <c r="QO18" i="4" s="1"/>
  <c r="QO14" i="4" a="1"/>
  <c r="QO14" i="4" s="1"/>
  <c r="QO10" i="4" a="1"/>
  <c r="QO10" i="4" s="1"/>
  <c r="QO6" i="4" a="1"/>
  <c r="QO6" i="4" s="1"/>
  <c r="QN67" i="4"/>
  <c r="QN55" i="4"/>
  <c r="QN51" i="4"/>
  <c r="QN43" i="4"/>
  <c r="QN35" i="4"/>
  <c r="QN27" i="4"/>
  <c r="QN19" i="4"/>
  <c r="QN7" i="4"/>
  <c r="QO4" i="4" a="1"/>
  <c r="QO4" i="4" s="1"/>
  <c r="QO62" i="4" a="1"/>
  <c r="QO62" i="4" s="1"/>
  <c r="QO69" i="4" a="1"/>
  <c r="QO69" i="4" s="1"/>
  <c r="QO61" i="4" a="1"/>
  <c r="QO61" i="4" s="1"/>
  <c r="QO53" i="4" a="1"/>
  <c r="QO53" i="4" s="1"/>
  <c r="QO45" i="4" a="1"/>
  <c r="QO45" i="4" s="1"/>
  <c r="QO37" i="4" a="1"/>
  <c r="QO37" i="4" s="1"/>
  <c r="QO29" i="4" a="1"/>
  <c r="QO29" i="4" s="1"/>
  <c r="QO21" i="4" a="1"/>
  <c r="QO21" i="4" s="1"/>
  <c r="QO13" i="4" a="1"/>
  <c r="QO13" i="4" s="1"/>
  <c r="QO5" i="4" a="1"/>
  <c r="QO5" i="4" s="1"/>
  <c r="QO65" i="4" a="1"/>
  <c r="QO65" i="4" s="1"/>
  <c r="QO60" i="4" a="1"/>
  <c r="QO60" i="4" s="1"/>
  <c r="QO49" i="4" a="1"/>
  <c r="QO49" i="4" s="1"/>
  <c r="QO36" i="4" a="1"/>
  <c r="QO36" i="4" s="1"/>
  <c r="QO33" i="4" a="1"/>
  <c r="QO33" i="4" s="1"/>
  <c r="QO20" i="4" a="1"/>
  <c r="QO20" i="4" s="1"/>
  <c r="QO17" i="4" a="1"/>
  <c r="QO17" i="4" s="1"/>
  <c r="QN4" i="4"/>
  <c r="QN66" i="4"/>
  <c r="QN62" i="4"/>
  <c r="QN58" i="4"/>
  <c r="QN54" i="4"/>
  <c r="QN50" i="4"/>
  <c r="QN46" i="4"/>
  <c r="QN42" i="4"/>
  <c r="QN38" i="4"/>
  <c r="QN34" i="4"/>
  <c r="QN30" i="4"/>
  <c r="QN26" i="4"/>
  <c r="QN22" i="4"/>
  <c r="QN18" i="4"/>
  <c r="QN14" i="4"/>
  <c r="QN10" i="4"/>
  <c r="QN6" i="4"/>
  <c r="QO63" i="4" a="1"/>
  <c r="QO63" i="4" s="1"/>
  <c r="QO55" i="4" a="1"/>
  <c r="QO55" i="4" s="1"/>
  <c r="QO47" i="4" a="1"/>
  <c r="QO47" i="4" s="1"/>
  <c r="QO39" i="4" a="1"/>
  <c r="QO39" i="4" s="1"/>
  <c r="QO31" i="4" a="1"/>
  <c r="QO31" i="4" s="1"/>
  <c r="QO23" i="4" a="1"/>
  <c r="QO23" i="4" s="1"/>
  <c r="QO15" i="4" a="1"/>
  <c r="QO15" i="4" s="1"/>
  <c r="QO7" i="4" a="1"/>
  <c r="QO7" i="4" s="1"/>
  <c r="QO68" i="4" a="1"/>
  <c r="QO68" i="4" s="1"/>
  <c r="QO52" i="4" a="1"/>
  <c r="QO52" i="4" s="1"/>
  <c r="QO41" i="4" a="1"/>
  <c r="QO41" i="4" s="1"/>
  <c r="QO25" i="4" a="1"/>
  <c r="QO25" i="4" s="1"/>
  <c r="QO9" i="4" a="1"/>
  <c r="QO9" i="4" s="1"/>
  <c r="QN64" i="4"/>
  <c r="QN56" i="4"/>
  <c r="QN48" i="4"/>
  <c r="QN40" i="4"/>
  <c r="QN36" i="4"/>
  <c r="QN32" i="4"/>
  <c r="QN28" i="4"/>
  <c r="QN24" i="4"/>
  <c r="QN20" i="4"/>
  <c r="QN16" i="4"/>
  <c r="QN12" i="4"/>
  <c r="QN8" i="4"/>
  <c r="QO67" i="4" a="1"/>
  <c r="QO67" i="4" s="1"/>
  <c r="QO59" i="4" a="1"/>
  <c r="QO59" i="4" s="1"/>
  <c r="QO51" i="4" a="1"/>
  <c r="QO51" i="4" s="1"/>
  <c r="QO43" i="4" a="1"/>
  <c r="QO43" i="4" s="1"/>
  <c r="QO35" i="4" a="1"/>
  <c r="QO35" i="4" s="1"/>
  <c r="QO27" i="4" a="1"/>
  <c r="QO27" i="4" s="1"/>
  <c r="QO19" i="4" a="1"/>
  <c r="QO19" i="4" s="1"/>
  <c r="QO11" i="4" a="1"/>
  <c r="QO11" i="4" s="1"/>
  <c r="QN69" i="4"/>
  <c r="QN65" i="4"/>
  <c r="QN61" i="4"/>
  <c r="QN57" i="4"/>
  <c r="QN53" i="4"/>
  <c r="QN49" i="4"/>
  <c r="QN45" i="4"/>
  <c r="QN41" i="4"/>
  <c r="QN37" i="4"/>
  <c r="QN33" i="4"/>
  <c r="QN29" i="4"/>
  <c r="QN25" i="4"/>
  <c r="QN21" i="4"/>
  <c r="QN17" i="4"/>
  <c r="QN13" i="4"/>
  <c r="QN9" i="4"/>
  <c r="QN5" i="4"/>
  <c r="QO57" i="4" a="1"/>
  <c r="QO57" i="4" s="1"/>
  <c r="QO44" i="4" a="1"/>
  <c r="QO44" i="4" s="1"/>
  <c r="QO28" i="4" a="1"/>
  <c r="QO28" i="4" s="1"/>
  <c r="QO12" i="4" a="1"/>
  <c r="QO12" i="4" s="1"/>
  <c r="N58" i="1"/>
  <c r="MM2" i="4" l="1"/>
  <c r="MN2" i="4" s="1"/>
  <c r="AB96" i="4"/>
  <c r="AA95" i="4"/>
  <c r="Z95" i="4" s="1"/>
  <c r="AB92" i="4"/>
  <c r="AA91" i="4"/>
  <c r="Z91" i="4" s="1"/>
  <c r="AB88" i="4"/>
  <c r="AA87" i="4"/>
  <c r="Z87" i="4" s="1"/>
  <c r="AB84" i="4"/>
  <c r="AA83" i="4"/>
  <c r="Z83" i="4" s="1"/>
  <c r="AB80" i="4"/>
  <c r="AA79" i="4"/>
  <c r="Z79" i="4" s="1"/>
  <c r="AB76" i="4"/>
  <c r="AA75" i="4"/>
  <c r="Z75" i="4" s="1"/>
  <c r="AB72" i="4"/>
  <c r="AA71" i="4"/>
  <c r="Z71" i="4" s="1"/>
  <c r="AB68" i="4"/>
  <c r="AA67" i="4"/>
  <c r="Z67" i="4" s="1"/>
  <c r="AB64" i="4"/>
  <c r="AA63" i="4"/>
  <c r="Z63" i="4" s="1"/>
  <c r="AB60" i="4"/>
  <c r="AA59" i="4"/>
  <c r="Z59" i="4" s="1"/>
  <c r="AB56" i="4"/>
  <c r="AA55" i="4"/>
  <c r="Z55" i="4" s="1"/>
  <c r="AB52" i="4"/>
  <c r="AA51" i="4"/>
  <c r="Z51" i="4" s="1"/>
  <c r="AB48" i="4"/>
  <c r="AA47" i="4"/>
  <c r="Z47" i="4" s="1"/>
  <c r="AB44" i="4"/>
  <c r="AA43" i="4"/>
  <c r="Z43" i="4" s="1"/>
  <c r="AB40" i="4"/>
  <c r="AA39" i="4"/>
  <c r="Z39" i="4" s="1"/>
  <c r="AB36" i="4"/>
  <c r="AA35" i="4"/>
  <c r="Z35" i="4" s="1"/>
  <c r="AB32" i="4"/>
  <c r="AB94" i="4"/>
  <c r="AA89" i="4"/>
  <c r="Z89" i="4" s="1"/>
  <c r="AB86" i="4"/>
  <c r="AA81" i="4"/>
  <c r="Z81" i="4" s="1"/>
  <c r="AB78" i="4"/>
  <c r="AB70" i="4"/>
  <c r="AA65" i="4"/>
  <c r="Z65" i="4" s="1"/>
  <c r="AB62" i="4"/>
  <c r="AA57" i="4"/>
  <c r="Z57" i="4" s="1"/>
  <c r="AB54" i="4"/>
  <c r="AA49" i="4"/>
  <c r="Z49" i="4" s="1"/>
  <c r="AB46" i="4"/>
  <c r="AA41" i="4"/>
  <c r="Z41" i="4" s="1"/>
  <c r="AB38" i="4"/>
  <c r="AA33" i="4"/>
  <c r="Z33" i="4" s="1"/>
  <c r="AB95" i="4"/>
  <c r="AA90" i="4"/>
  <c r="Z90" i="4" s="1"/>
  <c r="AB87" i="4"/>
  <c r="AA82" i="4"/>
  <c r="Z82" i="4" s="1"/>
  <c r="AB79" i="4"/>
  <c r="AA74" i="4"/>
  <c r="Z74" i="4" s="1"/>
  <c r="AB71" i="4"/>
  <c r="AA66" i="4"/>
  <c r="Z66" i="4" s="1"/>
  <c r="AA96" i="4"/>
  <c r="Z96" i="4" s="1"/>
  <c r="AB93" i="4"/>
  <c r="AA92" i="4"/>
  <c r="Z92" i="4" s="1"/>
  <c r="AB89" i="4"/>
  <c r="AA88" i="4"/>
  <c r="Z88" i="4" s="1"/>
  <c r="AB85" i="4"/>
  <c r="AA84" i="4"/>
  <c r="Z84" i="4" s="1"/>
  <c r="AB81" i="4"/>
  <c r="AA80" i="4"/>
  <c r="Z80" i="4" s="1"/>
  <c r="AB77" i="4"/>
  <c r="AA76" i="4"/>
  <c r="Z76" i="4" s="1"/>
  <c r="AB73" i="4"/>
  <c r="AA72" i="4"/>
  <c r="Z72" i="4" s="1"/>
  <c r="AB69" i="4"/>
  <c r="AA68" i="4"/>
  <c r="Z68" i="4" s="1"/>
  <c r="AB65" i="4"/>
  <c r="AA64" i="4"/>
  <c r="Z64" i="4" s="1"/>
  <c r="AB61" i="4"/>
  <c r="AA60" i="4"/>
  <c r="Z60" i="4" s="1"/>
  <c r="AB57" i="4"/>
  <c r="AA56" i="4"/>
  <c r="Z56" i="4" s="1"/>
  <c r="AB53" i="4"/>
  <c r="AA52" i="4"/>
  <c r="Z52" i="4" s="1"/>
  <c r="AB49" i="4"/>
  <c r="AA48" i="4"/>
  <c r="Z48" i="4" s="1"/>
  <c r="AB45" i="4"/>
  <c r="AA44" i="4"/>
  <c r="Z44" i="4" s="1"/>
  <c r="AB41" i="4"/>
  <c r="AA40" i="4"/>
  <c r="Z40" i="4" s="1"/>
  <c r="AB37" i="4"/>
  <c r="AA36" i="4"/>
  <c r="Z36" i="4" s="1"/>
  <c r="AB33" i="4"/>
  <c r="AA93" i="4"/>
  <c r="Z93" i="4" s="1"/>
  <c r="AB90" i="4"/>
  <c r="AA85" i="4"/>
  <c r="Z85" i="4" s="1"/>
  <c r="AB82" i="4"/>
  <c r="AA77" i="4"/>
  <c r="Z77" i="4" s="1"/>
  <c r="AB74" i="4"/>
  <c r="AA73" i="4"/>
  <c r="Z73" i="4" s="1"/>
  <c r="AA69" i="4"/>
  <c r="Z69" i="4" s="1"/>
  <c r="AB66" i="4"/>
  <c r="AA61" i="4"/>
  <c r="Z61" i="4" s="1"/>
  <c r="AB58" i="4"/>
  <c r="AA53" i="4"/>
  <c r="Z53" i="4" s="1"/>
  <c r="AB50" i="4"/>
  <c r="AA45" i="4"/>
  <c r="Z45" i="4" s="1"/>
  <c r="AB42" i="4"/>
  <c r="AA37" i="4"/>
  <c r="Z37" i="4" s="1"/>
  <c r="AB34" i="4"/>
  <c r="AA94" i="4"/>
  <c r="Z94" i="4" s="1"/>
  <c r="AB91" i="4"/>
  <c r="AA86" i="4"/>
  <c r="Z86" i="4" s="1"/>
  <c r="AB83" i="4"/>
  <c r="AA78" i="4"/>
  <c r="Z78" i="4" s="1"/>
  <c r="AB75" i="4"/>
  <c r="AA70" i="4"/>
  <c r="Z70" i="4" s="1"/>
  <c r="AB67" i="4"/>
  <c r="AB63" i="4"/>
  <c r="AA58" i="4"/>
  <c r="Z58" i="4" s="1"/>
  <c r="AB47" i="4"/>
  <c r="AA42" i="4"/>
  <c r="Z42" i="4" s="1"/>
  <c r="AA50" i="4"/>
  <c r="Z50" i="4" s="1"/>
  <c r="AA34" i="4"/>
  <c r="Z34" i="4" s="1"/>
  <c r="AB59" i="4"/>
  <c r="AA54" i="4"/>
  <c r="Z54" i="4" s="1"/>
  <c r="AB43" i="4"/>
  <c r="AA38" i="4"/>
  <c r="Z38" i="4" s="1"/>
  <c r="AA62" i="4"/>
  <c r="Z62" i="4" s="1"/>
  <c r="AB51" i="4"/>
  <c r="AA46" i="4"/>
  <c r="Z46" i="4" s="1"/>
  <c r="AB35" i="4"/>
  <c r="AB55" i="4"/>
  <c r="AB39" i="4"/>
  <c r="AA32" i="4"/>
  <c r="AA31" i="4"/>
  <c r="Z31" i="4" s="1"/>
  <c r="AB31" i="4"/>
  <c r="ML77" i="4"/>
  <c r="ML91" i="4" s="1"/>
  <c r="MM3" i="4" l="1"/>
  <c r="MM77" i="4" s="1"/>
  <c r="MM91" i="4" s="1"/>
  <c r="AC47" i="4"/>
  <c r="AC55" i="4"/>
  <c r="AC59" i="4"/>
  <c r="AC82" i="4"/>
  <c r="AC33" i="4"/>
  <c r="AC49" i="4"/>
  <c r="AC65" i="4"/>
  <c r="AC81" i="4"/>
  <c r="AC75" i="4"/>
  <c r="AC58" i="4"/>
  <c r="AC87" i="4"/>
  <c r="AC54" i="4"/>
  <c r="AC70" i="4"/>
  <c r="AC36" i="4"/>
  <c r="AC52" i="4"/>
  <c r="AC68" i="4"/>
  <c r="AC92" i="4"/>
  <c r="Z32" i="4"/>
  <c r="AC43" i="4"/>
  <c r="AC63" i="4"/>
  <c r="AC74" i="4"/>
  <c r="AC90" i="4"/>
  <c r="AC37" i="4"/>
  <c r="AC45" i="4"/>
  <c r="AC53" i="4"/>
  <c r="AC61" i="4"/>
  <c r="AC69" i="4"/>
  <c r="AC77" i="4"/>
  <c r="AC85" i="4"/>
  <c r="AC93" i="4"/>
  <c r="AC78" i="4"/>
  <c r="AC94" i="4"/>
  <c r="AC41" i="4"/>
  <c r="AC57" i="4"/>
  <c r="AC73" i="4"/>
  <c r="AC89" i="4"/>
  <c r="AC86" i="4"/>
  <c r="AC35" i="4"/>
  <c r="AC91" i="4"/>
  <c r="AC42" i="4"/>
  <c r="AC71" i="4"/>
  <c r="AC38" i="4"/>
  <c r="AC44" i="4"/>
  <c r="AC60" i="4"/>
  <c r="AC76" i="4"/>
  <c r="AC84" i="4"/>
  <c r="AC39" i="4"/>
  <c r="AC51" i="4"/>
  <c r="AC67" i="4"/>
  <c r="AC83" i="4"/>
  <c r="AC34" i="4"/>
  <c r="AC50" i="4"/>
  <c r="AC66" i="4"/>
  <c r="AC79" i="4"/>
  <c r="AC95" i="4"/>
  <c r="AC46" i="4"/>
  <c r="AC62" i="4"/>
  <c r="AC32" i="4"/>
  <c r="AC40" i="4"/>
  <c r="AC48" i="4"/>
  <c r="AC56" i="4"/>
  <c r="AC64" i="4"/>
  <c r="AC72" i="4"/>
  <c r="AC80" i="4"/>
  <c r="AC88" i="4"/>
  <c r="AC96" i="4"/>
  <c r="MN3" i="4"/>
  <c r="MN77" i="4" s="1"/>
  <c r="MN91" i="4" s="1"/>
  <c r="MO2" i="4"/>
  <c r="MO3" i="4" l="1"/>
  <c r="MO77" i="4" s="1"/>
  <c r="MO91" i="4" s="1"/>
  <c r="MP2" i="4"/>
  <c r="MP3" i="4" l="1"/>
  <c r="MP77" i="4" s="1"/>
  <c r="MP91" i="4" s="1"/>
  <c r="MQ2" i="4"/>
  <c r="MR2" i="4" l="1"/>
  <c r="MQ3" i="4"/>
  <c r="MQ77" i="4" s="1"/>
  <c r="MQ91" i="4" s="1"/>
  <c r="MR3" i="4" l="1"/>
  <c r="MR77" i="4" s="1"/>
  <c r="MR91" i="4" s="1"/>
  <c r="MS2" i="4"/>
  <c r="MS3" i="4" l="1"/>
  <c r="MS77" i="4" s="1"/>
  <c r="MS91" i="4" s="1"/>
  <c r="MT2" i="4"/>
  <c r="MT3" i="4" l="1"/>
  <c r="MT77" i="4" s="1"/>
  <c r="MT91" i="4" s="1"/>
  <c r="MU2" i="4"/>
  <c r="MV2" i="4" l="1"/>
  <c r="MU3" i="4"/>
  <c r="MU77" i="4" s="1"/>
  <c r="MU91" i="4" s="1"/>
  <c r="MV3" i="4" l="1"/>
  <c r="MV77" i="4" s="1"/>
  <c r="MV91" i="4" s="1"/>
  <c r="MW2" i="4"/>
  <c r="MW3" i="4" l="1"/>
  <c r="MW77" i="4" s="1"/>
  <c r="MW91" i="4" s="1"/>
  <c r="MX2" i="4"/>
  <c r="MX3" i="4" l="1"/>
  <c r="MX77" i="4" s="1"/>
  <c r="MX91" i="4" s="1"/>
  <c r="MY2" i="4"/>
  <c r="MZ2" i="4" l="1"/>
  <c r="MY3" i="4"/>
  <c r="MY77" i="4" s="1"/>
  <c r="MY91" i="4" s="1"/>
  <c r="MZ3" i="4" l="1"/>
  <c r="MZ77" i="4" s="1"/>
  <c r="MZ91" i="4" s="1"/>
  <c r="NA2" i="4"/>
  <c r="NA3" i="4" l="1"/>
  <c r="NA77" i="4" s="1"/>
  <c r="NA91" i="4" s="1"/>
  <c r="NB2" i="4"/>
  <c r="NB3" i="4" l="1"/>
  <c r="NB77" i="4" s="1"/>
  <c r="NB91" i="4" s="1"/>
  <c r="NC2" i="4"/>
  <c r="ND2" i="4" l="1"/>
  <c r="NC3" i="4"/>
  <c r="NC77" i="4" s="1"/>
  <c r="NC91" i="4" s="1"/>
  <c r="ND3" i="4" l="1"/>
  <c r="ND77" i="4" s="1"/>
  <c r="ND91" i="4" s="1"/>
  <c r="NE2" i="4"/>
  <c r="NE3" i="4" l="1"/>
  <c r="NE77" i="4" s="1"/>
  <c r="NE91" i="4" s="1"/>
  <c r="NF2" i="4"/>
  <c r="NF3" i="4" l="1"/>
  <c r="NF77" i="4" s="1"/>
  <c r="NF91" i="4" s="1"/>
  <c r="NG2" i="4"/>
  <c r="NH2" i="4" l="1"/>
  <c r="NG3" i="4"/>
  <c r="NG77" i="4" s="1"/>
  <c r="NG91" i="4" s="1"/>
  <c r="NH3" i="4" l="1"/>
  <c r="NH77" i="4" s="1"/>
  <c r="NH91" i="4" s="1"/>
  <c r="NI2" i="4"/>
  <c r="NI3" i="4" l="1"/>
  <c r="NI77" i="4" s="1"/>
  <c r="NI91" i="4" s="1"/>
  <c r="NJ2" i="4"/>
  <c r="NJ3" i="4" l="1"/>
  <c r="NJ77" i="4" s="1"/>
  <c r="NJ91" i="4" s="1"/>
  <c r="NK2" i="4"/>
  <c r="NL2" i="4" l="1"/>
  <c r="NK3" i="4"/>
  <c r="NK77" i="4" s="1"/>
  <c r="NK91" i="4" s="1"/>
  <c r="NL3" i="4" l="1"/>
  <c r="NL77" i="4" s="1"/>
  <c r="NL91" i="4" s="1"/>
  <c r="NM2" i="4"/>
  <c r="NM3" i="4" l="1"/>
  <c r="NM77" i="4" s="1"/>
  <c r="NM91" i="4" s="1"/>
  <c r="NN2" i="4"/>
  <c r="NN3" i="4" l="1"/>
  <c r="NN77" i="4" s="1"/>
  <c r="NN91" i="4" s="1"/>
  <c r="NO2" i="4"/>
  <c r="NP2" i="4" l="1"/>
  <c r="NO3" i="4"/>
  <c r="NO77" i="4" s="1"/>
  <c r="NO91" i="4" s="1"/>
  <c r="NP3" i="4" l="1"/>
  <c r="NP77" i="4" s="1"/>
  <c r="NP91" i="4" s="1"/>
  <c r="NQ2" i="4"/>
  <c r="NQ3" i="4" l="1"/>
  <c r="NQ77" i="4" s="1"/>
  <c r="NQ91" i="4" s="1"/>
  <c r="NR2" i="4"/>
  <c r="NR3" i="4" l="1"/>
  <c r="NR77" i="4" s="1"/>
  <c r="NR91" i="4" s="1"/>
  <c r="NS2" i="4"/>
  <c r="NT2" i="4" l="1"/>
  <c r="NS3" i="4"/>
  <c r="NS77" i="4" s="1"/>
  <c r="NS91" i="4" s="1"/>
  <c r="NT3" i="4" l="1"/>
  <c r="NT77" i="4" s="1"/>
  <c r="NT91" i="4" s="1"/>
  <c r="NU2" i="4"/>
  <c r="NU3" i="4" l="1"/>
  <c r="NU77" i="4" s="1"/>
  <c r="NU91" i="4" s="1"/>
  <c r="NV2" i="4"/>
  <c r="NV3" i="4" l="1"/>
  <c r="NV77" i="4" s="1"/>
  <c r="NV91" i="4" s="1"/>
  <c r="NW2" i="4"/>
  <c r="NX2" i="4" l="1"/>
  <c r="NW3" i="4"/>
  <c r="NW77" i="4" s="1"/>
  <c r="NW91" i="4" s="1"/>
  <c r="NX3" i="4" l="1"/>
  <c r="NX77" i="4" s="1"/>
  <c r="NX91" i="4" s="1"/>
  <c r="NY2" i="4"/>
  <c r="NY3" i="4" l="1"/>
  <c r="NY77" i="4" s="1"/>
  <c r="NY91" i="4" s="1"/>
  <c r="NZ2" i="4"/>
  <c r="NZ3" i="4" l="1"/>
  <c r="NZ77" i="4" s="1"/>
  <c r="NZ91" i="4" s="1"/>
  <c r="OA2" i="4"/>
  <c r="OB2" i="4" l="1"/>
  <c r="OA3" i="4"/>
  <c r="OA77" i="4" s="1"/>
  <c r="OA91" i="4" s="1"/>
  <c r="OB3" i="4" l="1"/>
  <c r="OB77" i="4" s="1"/>
  <c r="OB91" i="4" s="1"/>
  <c r="OC2" i="4"/>
  <c r="OC3" i="4" l="1"/>
  <c r="OC77" i="4" s="1"/>
  <c r="OC91" i="4" s="1"/>
  <c r="OD2" i="4"/>
  <c r="OD3" i="4" l="1"/>
  <c r="OD77" i="4" s="1"/>
  <c r="OD91" i="4" s="1"/>
  <c r="OE2" i="4"/>
  <c r="OF2" i="4" l="1"/>
  <c r="OE3" i="4"/>
  <c r="OE77" i="4" s="1"/>
  <c r="OE91" i="4" s="1"/>
  <c r="OF3" i="4" l="1"/>
  <c r="OF77" i="4" s="1"/>
  <c r="OF91" i="4" s="1"/>
  <c r="OG2" i="4"/>
  <c r="OG3" i="4" l="1"/>
  <c r="OG77" i="4" s="1"/>
  <c r="OG91" i="4" s="1"/>
  <c r="OH2" i="4"/>
  <c r="OH3" i="4" l="1"/>
  <c r="OH77" i="4" s="1"/>
  <c r="OH91" i="4" s="1"/>
  <c r="OI2" i="4"/>
  <c r="OJ2" i="4" l="1"/>
  <c r="OI3" i="4"/>
  <c r="OI77" i="4" s="1"/>
  <c r="OI91" i="4" s="1"/>
  <c r="OJ3" i="4" l="1"/>
  <c r="OJ77" i="4" s="1"/>
  <c r="OJ91" i="4" s="1"/>
  <c r="OK2" i="4"/>
  <c r="OK3" i="4" l="1"/>
  <c r="OK77" i="4" s="1"/>
  <c r="OK91" i="4" s="1"/>
  <c r="OL2" i="4"/>
  <c r="OL3" i="4" l="1"/>
  <c r="OL77" i="4" s="1"/>
  <c r="OL91" i="4" s="1"/>
  <c r="OM2" i="4"/>
  <c r="ON2" i="4" l="1"/>
  <c r="OM3" i="4"/>
  <c r="OM77" i="4" s="1"/>
  <c r="OM91" i="4" s="1"/>
  <c r="ON3" i="4" l="1"/>
  <c r="ON77" i="4" s="1"/>
  <c r="ON91" i="4" s="1"/>
  <c r="OO2" i="4"/>
  <c r="OO3" i="4" l="1"/>
  <c r="OO77" i="4" s="1"/>
  <c r="OO91" i="4" s="1"/>
  <c r="OP2" i="4"/>
  <c r="OP3" i="4" l="1"/>
  <c r="OP77" i="4" s="1"/>
  <c r="OP91" i="4" s="1"/>
  <c r="OQ2" i="4"/>
  <c r="OR2" i="4" l="1"/>
  <c r="OQ3" i="4"/>
  <c r="OQ77" i="4" s="1"/>
  <c r="OQ91" i="4" s="1"/>
  <c r="OR3" i="4" l="1"/>
  <c r="OR77" i="4" s="1"/>
  <c r="OR91" i="4" s="1"/>
  <c r="OS2" i="4"/>
  <c r="OT2" i="4" l="1"/>
  <c r="OS3" i="4"/>
  <c r="OS77" i="4" s="1"/>
  <c r="OS91" i="4" s="1"/>
  <c r="OU2" i="4" l="1"/>
  <c r="OT3" i="4"/>
  <c r="OT77" i="4" s="1"/>
  <c r="OT91" i="4" s="1"/>
  <c r="OV2" i="4" l="1"/>
  <c r="OU3" i="4"/>
  <c r="OU77" i="4" s="1"/>
  <c r="OU91" i="4" s="1"/>
  <c r="OV3" i="4" l="1"/>
  <c r="OV77" i="4" s="1"/>
  <c r="OV91" i="4" s="1"/>
  <c r="OW2" i="4"/>
  <c r="OX2" i="4" l="1"/>
  <c r="OW3" i="4"/>
  <c r="OW77" i="4" s="1"/>
  <c r="OW91" i="4" s="1"/>
  <c r="OY2" i="4" l="1"/>
  <c r="OX3" i="4"/>
  <c r="OX77" i="4" s="1"/>
  <c r="OX91" i="4" s="1"/>
  <c r="OZ2" i="4" l="1"/>
  <c r="OY3" i="4"/>
  <c r="OY77" i="4" s="1"/>
  <c r="OY91" i="4" s="1"/>
  <c r="OZ3" i="4" l="1"/>
  <c r="OZ77" i="4" s="1"/>
  <c r="OZ91" i="4" s="1"/>
  <c r="PA2" i="4"/>
  <c r="PB2" i="4" l="1"/>
  <c r="PA3" i="4"/>
  <c r="PA77" i="4" s="1"/>
  <c r="PA91" i="4" s="1"/>
  <c r="PC2" i="4" l="1"/>
  <c r="PB3" i="4"/>
  <c r="PB77" i="4" s="1"/>
  <c r="PB91" i="4" s="1"/>
  <c r="PD2" i="4" l="1"/>
  <c r="PC3" i="4"/>
  <c r="PC77" i="4" s="1"/>
  <c r="PC91" i="4" s="1"/>
  <c r="PD3" i="4" l="1"/>
  <c r="PD77" i="4" s="1"/>
  <c r="PD91" i="4" s="1"/>
  <c r="PE2" i="4"/>
  <c r="PF2" i="4" l="1"/>
  <c r="PE3" i="4"/>
  <c r="PE77" i="4" s="1"/>
  <c r="PE91" i="4" s="1"/>
  <c r="PG2" i="4" l="1"/>
  <c r="PF3" i="4"/>
  <c r="PF77" i="4" s="1"/>
  <c r="PF91" i="4" s="1"/>
  <c r="PH2" i="4" l="1"/>
  <c r="PG3" i="4"/>
  <c r="PG77" i="4" s="1"/>
  <c r="PG91" i="4" s="1"/>
  <c r="PH3" i="4" l="1"/>
  <c r="PH77" i="4" s="1"/>
  <c r="PH91" i="4" s="1"/>
  <c r="PI2" i="4"/>
  <c r="PJ2" i="4" l="1"/>
  <c r="PI3" i="4"/>
  <c r="PI77" i="4" s="1"/>
  <c r="PI91" i="4" s="1"/>
  <c r="PK2" i="4" l="1"/>
  <c r="PJ3" i="4"/>
  <c r="PJ77" i="4" s="1"/>
  <c r="PJ91" i="4" s="1"/>
  <c r="PL2" i="4" l="1"/>
  <c r="PK3" i="4"/>
  <c r="PK77" i="4" s="1"/>
  <c r="PK91" i="4" s="1"/>
  <c r="PL3" i="4" l="1"/>
  <c r="PL77" i="4" s="1"/>
  <c r="PL91" i="4" s="1"/>
  <c r="PM2" i="4"/>
  <c r="PN2" i="4" l="1"/>
  <c r="PM3" i="4"/>
  <c r="PM77" i="4" s="1"/>
  <c r="PM91" i="4" s="1"/>
  <c r="PO2" i="4" l="1"/>
  <c r="PN3" i="4"/>
  <c r="PN77" i="4" s="1"/>
  <c r="PN91" i="4" s="1"/>
  <c r="PP2" i="4" l="1"/>
  <c r="PO3" i="4"/>
  <c r="PO77" i="4" s="1"/>
  <c r="PO91" i="4" s="1"/>
  <c r="PP3" i="4" l="1"/>
  <c r="PP77" i="4" s="1"/>
  <c r="PP91" i="4" s="1"/>
  <c r="PQ2" i="4"/>
  <c r="PR2" i="4" l="1"/>
  <c r="PQ3" i="4"/>
  <c r="PQ77" i="4" s="1"/>
  <c r="PQ91" i="4" s="1"/>
  <c r="PS2" i="4" l="1"/>
  <c r="PR3" i="4"/>
  <c r="PR77" i="4" s="1"/>
  <c r="PR91" i="4" s="1"/>
  <c r="PT2" i="4" l="1"/>
  <c r="PS3" i="4"/>
  <c r="PS77" i="4" s="1"/>
  <c r="PS91" i="4" s="1"/>
  <c r="PT3" i="4" l="1"/>
  <c r="PT77" i="4" s="1"/>
  <c r="PT91" i="4" s="1"/>
  <c r="PU2" i="4"/>
  <c r="PV2" i="4" l="1"/>
  <c r="PU3" i="4"/>
  <c r="PU77" i="4" s="1"/>
  <c r="PU91" i="4" s="1"/>
  <c r="PW2" i="4" l="1"/>
  <c r="PV3" i="4"/>
  <c r="PV77" i="4" s="1"/>
  <c r="PV91" i="4" s="1"/>
  <c r="PX2" i="4" l="1"/>
  <c r="PW3" i="4"/>
  <c r="PW77" i="4" s="1"/>
  <c r="PW91" i="4" s="1"/>
  <c r="PX3" i="4" l="1"/>
  <c r="PX77" i="4" s="1"/>
  <c r="PX91" i="4" s="1"/>
  <c r="PY2" i="4"/>
  <c r="PZ2" i="4" l="1"/>
  <c r="PY3" i="4"/>
  <c r="PY77" i="4" s="1"/>
  <c r="PY91" i="4" s="1"/>
  <c r="QA2" i="4" l="1"/>
  <c r="PZ3" i="4"/>
  <c r="PZ77" i="4" s="1"/>
  <c r="PZ91" i="4" s="1"/>
  <c r="QB2" i="4" l="1"/>
  <c r="QA3" i="4"/>
  <c r="QA77" i="4" s="1"/>
  <c r="QA91" i="4" s="1"/>
  <c r="QB3" i="4" l="1"/>
  <c r="QB77" i="4" s="1"/>
  <c r="QB91" i="4" s="1"/>
  <c r="QC2" i="4"/>
  <c r="QD2" i="4" l="1"/>
  <c r="QC3" i="4"/>
  <c r="QC77" i="4" s="1"/>
  <c r="QC91" i="4" s="1"/>
  <c r="QE2" i="4" l="1"/>
  <c r="QD3" i="4"/>
  <c r="QD77" i="4" s="1"/>
  <c r="QD91" i="4" s="1"/>
  <c r="QF2" i="4" l="1"/>
  <c r="QE3" i="4"/>
  <c r="QE77" i="4" s="1"/>
  <c r="QE91" i="4" s="1"/>
  <c r="QF3" i="4" l="1"/>
  <c r="QF77" i="4" s="1"/>
  <c r="QF91" i="4" s="1"/>
  <c r="D14" i="4"/>
  <c r="D15" i="4" l="1"/>
  <c r="H18" i="4" s="1"/>
  <c r="QH91" i="4"/>
  <c r="QG89" i="4" l="1"/>
  <c r="QG87" i="4"/>
  <c r="QG86" i="4"/>
  <c r="QG85" i="4"/>
  <c r="QG84" i="4"/>
  <c r="QG83" i="4"/>
  <c r="QG81" i="4"/>
  <c r="QG80" i="4"/>
  <c r="QG79" i="4"/>
  <c r="QG76" i="4"/>
  <c r="QG75" i="4"/>
  <c r="QG74" i="4"/>
  <c r="AN71" i="4" l="1"/>
  <c r="R54" i="1" l="1"/>
  <c r="AL54" i="4"/>
  <c r="AL69" i="4" s="1"/>
  <c r="AL53" i="4"/>
  <c r="AL68" i="4" s="1"/>
  <c r="AL52" i="4"/>
  <c r="AL67" i="4" s="1"/>
  <c r="AL51" i="4"/>
  <c r="AL66" i="4" s="1"/>
  <c r="AL50" i="4"/>
  <c r="AL65" i="4" s="1"/>
  <c r="AL49" i="4"/>
  <c r="AL64" i="4" s="1"/>
  <c r="AL48" i="4"/>
  <c r="AL63" i="4" s="1"/>
  <c r="AL47" i="4"/>
  <c r="AL62" i="4" s="1"/>
  <c r="AL46" i="4"/>
  <c r="AL61" i="4" s="1"/>
  <c r="AL45" i="4"/>
  <c r="AL60" i="4" s="1"/>
  <c r="AL44" i="4"/>
  <c r="AL59" i="4" s="1"/>
  <c r="AL43" i="4"/>
  <c r="AL58" i="4" s="1"/>
  <c r="AL42" i="4"/>
  <c r="AL57" i="4" s="1"/>
  <c r="AL41" i="4"/>
  <c r="AL56" i="4" s="1"/>
  <c r="AL40" i="4"/>
  <c r="AL55" i="4" s="1"/>
  <c r="AL39" i="4"/>
  <c r="AL38" i="4"/>
  <c r="AL37" i="4"/>
  <c r="AL36" i="4"/>
  <c r="AL35" i="4"/>
  <c r="AL34" i="4"/>
  <c r="AL33" i="4"/>
  <c r="AL32" i="4"/>
  <c r="AL31" i="4"/>
  <c r="AL30" i="4"/>
  <c r="AL29" i="4"/>
  <c r="AL28" i="4"/>
  <c r="AL27" i="4"/>
  <c r="AL26" i="4"/>
  <c r="AL25" i="4"/>
  <c r="AL24" i="4"/>
  <c r="AL23" i="4"/>
  <c r="AL22" i="4"/>
  <c r="AL21" i="4"/>
  <c r="AL20" i="4"/>
  <c r="AL19" i="4"/>
  <c r="AL18" i="4"/>
  <c r="AL17" i="4"/>
  <c r="AL16" i="4"/>
  <c r="AL15" i="4"/>
  <c r="AL14" i="4"/>
  <c r="AL13" i="4"/>
  <c r="AL12" i="4"/>
  <c r="AL11" i="4"/>
  <c r="AL10" i="4"/>
  <c r="AL9" i="4"/>
  <c r="AL8" i="4"/>
  <c r="AL6" i="4"/>
  <c r="AL5" i="4"/>
  <c r="AL4" i="4"/>
  <c r="AL7" i="4"/>
  <c r="BQ8" i="1"/>
  <c r="AL71" i="4" l="1"/>
  <c r="ML71" i="4" s="1"/>
  <c r="QF90" i="4"/>
  <c r="QB90" i="4"/>
  <c r="PX90" i="4"/>
  <c r="PT90" i="4"/>
  <c r="PP90" i="4"/>
  <c r="PL90" i="4"/>
  <c r="PH90" i="4"/>
  <c r="PD90" i="4"/>
  <c r="OZ90" i="4"/>
  <c r="OV90" i="4"/>
  <c r="OR90" i="4"/>
  <c r="ON90" i="4"/>
  <c r="OJ90" i="4"/>
  <c r="OF90" i="4"/>
  <c r="OB90" i="4"/>
  <c r="NX90" i="4"/>
  <c r="NT90" i="4"/>
  <c r="NP90" i="4"/>
  <c r="NL90" i="4"/>
  <c r="NH90" i="4"/>
  <c r="ND90" i="4"/>
  <c r="MZ90" i="4"/>
  <c r="MV90" i="4"/>
  <c r="MR90" i="4"/>
  <c r="MN90" i="4"/>
  <c r="QD90" i="4"/>
  <c r="PV90" i="4"/>
  <c r="PR90" i="4"/>
  <c r="PJ90" i="4"/>
  <c r="PF90" i="4"/>
  <c r="OX90" i="4"/>
  <c r="OT90" i="4"/>
  <c r="OL90" i="4"/>
  <c r="OH90" i="4"/>
  <c r="NZ90" i="4"/>
  <c r="NV90" i="4"/>
  <c r="NN90" i="4"/>
  <c r="NJ90" i="4"/>
  <c r="NB90" i="4"/>
  <c r="MX90" i="4"/>
  <c r="MP90" i="4"/>
  <c r="ML90" i="4"/>
  <c r="QE90" i="4"/>
  <c r="QA90" i="4"/>
  <c r="PW90" i="4"/>
  <c r="PS90" i="4"/>
  <c r="PO90" i="4"/>
  <c r="PK90" i="4"/>
  <c r="PG90" i="4"/>
  <c r="PC90" i="4"/>
  <c r="OY90" i="4"/>
  <c r="OU90" i="4"/>
  <c r="OQ90" i="4"/>
  <c r="OM90" i="4"/>
  <c r="OI90" i="4"/>
  <c r="OE90" i="4"/>
  <c r="OA90" i="4"/>
  <c r="NW90" i="4"/>
  <c r="NS90" i="4"/>
  <c r="NO90" i="4"/>
  <c r="NK90" i="4"/>
  <c r="NG90" i="4"/>
  <c r="NC90" i="4"/>
  <c r="MY90" i="4"/>
  <c r="MU90" i="4"/>
  <c r="MQ90" i="4"/>
  <c r="MM90" i="4"/>
  <c r="PZ90" i="4"/>
  <c r="PN90" i="4"/>
  <c r="PB90" i="4"/>
  <c r="OP90" i="4"/>
  <c r="OD90" i="4"/>
  <c r="NR90" i="4"/>
  <c r="NF90" i="4"/>
  <c r="MT90" i="4"/>
  <c r="PY90" i="4"/>
  <c r="PI90" i="4"/>
  <c r="OS90" i="4"/>
  <c r="OC90" i="4"/>
  <c r="NM90" i="4"/>
  <c r="MW90" i="4"/>
  <c r="PU90" i="4"/>
  <c r="PE90" i="4"/>
  <c r="OO90" i="4"/>
  <c r="NY90" i="4"/>
  <c r="NI90" i="4"/>
  <c r="MS90" i="4"/>
  <c r="OK90" i="4"/>
  <c r="QC90" i="4"/>
  <c r="OW90" i="4"/>
  <c r="NQ90" i="4"/>
  <c r="NA90" i="4"/>
  <c r="PA90" i="4"/>
  <c r="NU90" i="4"/>
  <c r="MO90" i="4"/>
  <c r="PM90" i="4"/>
  <c r="OG90" i="4"/>
  <c r="MK90" i="4"/>
  <c r="PQ90" i="4"/>
  <c r="NE90" i="4"/>
  <c r="AL70" i="4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3" i="2"/>
  <c r="A4" i="2"/>
  <c r="A5" i="2"/>
  <c r="A6" i="2"/>
  <c r="A7" i="2"/>
  <c r="A8" i="2"/>
  <c r="A9" i="2"/>
  <c r="I22" i="1" s="1"/>
  <c r="A10" i="2"/>
  <c r="A11" i="2"/>
  <c r="A12" i="2"/>
  <c r="A13" i="2"/>
  <c r="A14" i="2"/>
  <c r="A15" i="2"/>
  <c r="A2" i="2"/>
  <c r="QD71" i="4" l="1"/>
  <c r="PZ71" i="4"/>
  <c r="PV71" i="4"/>
  <c r="PR71" i="4"/>
  <c r="PN71" i="4"/>
  <c r="PJ71" i="4"/>
  <c r="PF71" i="4"/>
  <c r="PB71" i="4"/>
  <c r="OX71" i="4"/>
  <c r="OT71" i="4"/>
  <c r="OP71" i="4"/>
  <c r="OL71" i="4"/>
  <c r="OH71" i="4"/>
  <c r="OD71" i="4"/>
  <c r="NZ71" i="4"/>
  <c r="NV71" i="4"/>
  <c r="NR71" i="4"/>
  <c r="NN71" i="4"/>
  <c r="NJ71" i="4"/>
  <c r="NF71" i="4"/>
  <c r="NB71" i="4"/>
  <c r="MX71" i="4"/>
  <c r="MT71" i="4"/>
  <c r="MP71" i="4"/>
  <c r="MW71" i="4"/>
  <c r="MO71" i="4"/>
  <c r="MK71" i="4"/>
  <c r="NT71" i="4"/>
  <c r="NL71" i="4"/>
  <c r="NH71" i="4"/>
  <c r="MZ71" i="4"/>
  <c r="MR71" i="4"/>
  <c r="MN71" i="4"/>
  <c r="QC71" i="4"/>
  <c r="PY71" i="4"/>
  <c r="PU71" i="4"/>
  <c r="PQ71" i="4"/>
  <c r="PM71" i="4"/>
  <c r="PI71" i="4"/>
  <c r="PE71" i="4"/>
  <c r="PA71" i="4"/>
  <c r="OW71" i="4"/>
  <c r="OS71" i="4"/>
  <c r="OO71" i="4"/>
  <c r="OK71" i="4"/>
  <c r="OG71" i="4"/>
  <c r="OC71" i="4"/>
  <c r="NY71" i="4"/>
  <c r="NU71" i="4"/>
  <c r="NQ71" i="4"/>
  <c r="NM71" i="4"/>
  <c r="NI71" i="4"/>
  <c r="NE71" i="4"/>
  <c r="NA71" i="4"/>
  <c r="MS71" i="4"/>
  <c r="QF71" i="4"/>
  <c r="QB71" i="4"/>
  <c r="PX71" i="4"/>
  <c r="PT71" i="4"/>
  <c r="PP71" i="4"/>
  <c r="PL71" i="4"/>
  <c r="PH71" i="4"/>
  <c r="PD71" i="4"/>
  <c r="OZ71" i="4"/>
  <c r="OV71" i="4"/>
  <c r="OR71" i="4"/>
  <c r="ON71" i="4"/>
  <c r="OJ71" i="4"/>
  <c r="OF71" i="4"/>
  <c r="OB71" i="4"/>
  <c r="NX71" i="4"/>
  <c r="NP71" i="4"/>
  <c r="ND71" i="4"/>
  <c r="MV71" i="4"/>
  <c r="QE71" i="4"/>
  <c r="PO71" i="4"/>
  <c r="OY71" i="4"/>
  <c r="OI71" i="4"/>
  <c r="NS71" i="4"/>
  <c r="NC71" i="4"/>
  <c r="MM71" i="4"/>
  <c r="NO71" i="4"/>
  <c r="MU71" i="4"/>
  <c r="PC71" i="4"/>
  <c r="NW71" i="4"/>
  <c r="MQ71" i="4"/>
  <c r="QA71" i="4"/>
  <c r="PK71" i="4"/>
  <c r="OU71" i="4"/>
  <c r="OE71" i="4"/>
  <c r="MY71" i="4"/>
  <c r="PS71" i="4"/>
  <c r="PW71" i="4"/>
  <c r="PG71" i="4"/>
  <c r="OQ71" i="4"/>
  <c r="OA71" i="4"/>
  <c r="NK71" i="4"/>
  <c r="OM71" i="4"/>
  <c r="NG71" i="4"/>
  <c r="BK43" i="1"/>
  <c r="BL43" i="1" s="1"/>
  <c r="QJ22" i="4"/>
  <c r="QK22" i="4" s="1"/>
  <c r="QL22" i="4" s="1"/>
  <c r="BK35" i="1"/>
  <c r="BL35" i="1" s="1"/>
  <c r="QJ14" i="4"/>
  <c r="QK14" i="4" s="1"/>
  <c r="QL14" i="4" s="1"/>
  <c r="BK27" i="1"/>
  <c r="BL27" i="1" s="1"/>
  <c r="QJ6" i="4"/>
  <c r="QK6" i="4" s="1"/>
  <c r="QL6" i="4" s="1"/>
  <c r="BK42" i="1"/>
  <c r="BL42" i="1" s="1"/>
  <c r="QJ21" i="4"/>
  <c r="QK21" i="4" s="1"/>
  <c r="QL21" i="4" s="1"/>
  <c r="BK34" i="1"/>
  <c r="BL34" i="1" s="1"/>
  <c r="QJ13" i="4"/>
  <c r="QK13" i="4" s="1"/>
  <c r="QL13" i="4" s="1"/>
  <c r="BK45" i="1"/>
  <c r="BL45" i="1" s="1"/>
  <c r="QJ24" i="4"/>
  <c r="QK24" i="4" s="1"/>
  <c r="QL24" i="4" s="1"/>
  <c r="BK41" i="1"/>
  <c r="QJ20" i="4"/>
  <c r="QK20" i="4" s="1"/>
  <c r="QL20" i="4" s="1"/>
  <c r="BK37" i="1"/>
  <c r="BL37" i="1" s="1"/>
  <c r="QJ16" i="4"/>
  <c r="QK16" i="4" s="1"/>
  <c r="QL16" i="4" s="1"/>
  <c r="BK33" i="1"/>
  <c r="BL33" i="1" s="1"/>
  <c r="QJ12" i="4"/>
  <c r="QK12" i="4" s="1"/>
  <c r="QL12" i="4" s="1"/>
  <c r="BK29" i="1"/>
  <c r="BL29" i="1" s="1"/>
  <c r="QJ8" i="4"/>
  <c r="QK8" i="4" s="1"/>
  <c r="QL8" i="4" s="1"/>
  <c r="BK25" i="1"/>
  <c r="BL25" i="1" s="1"/>
  <c r="QJ4" i="4"/>
  <c r="QK4" i="4" s="1"/>
  <c r="QL4" i="4" s="1"/>
  <c r="BK47" i="1"/>
  <c r="BL47" i="1" s="1"/>
  <c r="QJ26" i="4"/>
  <c r="QK26" i="4" s="1"/>
  <c r="QL26" i="4" s="1"/>
  <c r="BK39" i="1"/>
  <c r="BL39" i="1" s="1"/>
  <c r="QJ18" i="4"/>
  <c r="QK18" i="4" s="1"/>
  <c r="QL18" i="4" s="1"/>
  <c r="BK31" i="1"/>
  <c r="BL31" i="1" s="1"/>
  <c r="QJ10" i="4"/>
  <c r="QK10" i="4" s="1"/>
  <c r="QL10" i="4" s="1"/>
  <c r="BK46" i="1"/>
  <c r="BL46" i="1" s="1"/>
  <c r="QJ25" i="4"/>
  <c r="QK25" i="4" s="1"/>
  <c r="QL25" i="4" s="1"/>
  <c r="BK38" i="1"/>
  <c r="BL38" i="1" s="1"/>
  <c r="QJ17" i="4"/>
  <c r="QK17" i="4" s="1"/>
  <c r="QL17" i="4" s="1"/>
  <c r="BK30" i="1"/>
  <c r="BL30" i="1" s="1"/>
  <c r="QJ9" i="4"/>
  <c r="QK9" i="4" s="1"/>
  <c r="QL9" i="4" s="1"/>
  <c r="BK26" i="1"/>
  <c r="BL26" i="1" s="1"/>
  <c r="QJ5" i="4"/>
  <c r="QK5" i="4" s="1"/>
  <c r="QL5" i="4" s="1"/>
  <c r="BK44" i="1"/>
  <c r="BL44" i="1" s="1"/>
  <c r="QJ23" i="4"/>
  <c r="QK23" i="4" s="1"/>
  <c r="QL23" i="4" s="1"/>
  <c r="BK40" i="1"/>
  <c r="BL40" i="1" s="1"/>
  <c r="QJ19" i="4"/>
  <c r="QK19" i="4" s="1"/>
  <c r="QL19" i="4" s="1"/>
  <c r="BK36" i="1"/>
  <c r="BL36" i="1" s="1"/>
  <c r="QJ15" i="4"/>
  <c r="QK15" i="4" s="1"/>
  <c r="QL15" i="4" s="1"/>
  <c r="BK32" i="1"/>
  <c r="BL32" i="1" s="1"/>
  <c r="QJ11" i="4"/>
  <c r="QK11" i="4" s="1"/>
  <c r="QL11" i="4" s="1"/>
  <c r="BK28" i="1"/>
  <c r="BL28" i="1" s="1"/>
  <c r="QJ7" i="4"/>
  <c r="QK7" i="4" s="1"/>
  <c r="QL7" i="4" s="1"/>
  <c r="BK24" i="1"/>
  <c r="BL24" i="1" s="1"/>
  <c r="QJ3" i="4"/>
  <c r="QK3" i="4" s="1"/>
  <c r="QL3" i="4" s="1"/>
  <c r="BL41" i="1"/>
  <c r="QH7" i="4" l="1"/>
  <c r="QH23" i="4"/>
  <c r="QH9" i="4"/>
  <c r="QH18" i="4"/>
  <c r="QH4" i="4"/>
  <c r="QH20" i="4"/>
  <c r="QH13" i="4"/>
  <c r="QH22" i="4"/>
  <c r="QH11" i="4"/>
  <c r="QH19" i="4"/>
  <c r="QH17" i="4"/>
  <c r="QH10" i="4"/>
  <c r="QH8" i="4"/>
  <c r="QH21" i="4"/>
  <c r="QH14" i="4"/>
  <c r="QH15" i="4"/>
  <c r="QH25" i="4"/>
  <c r="QH12" i="4"/>
  <c r="QH6" i="4"/>
  <c r="QH3" i="4"/>
  <c r="QH5" i="4"/>
  <c r="QH26" i="4"/>
  <c r="QH16" i="4"/>
  <c r="QH24" i="4"/>
  <c r="QI7" i="4" a="1"/>
  <c r="QI7" i="4" s="1"/>
  <c r="QI15" i="4" a="1"/>
  <c r="QI15" i="4" s="1"/>
  <c r="QI9" i="4" a="1"/>
  <c r="QI9" i="4" s="1"/>
  <c r="QI18" i="4" a="1"/>
  <c r="QI18" i="4" s="1"/>
  <c r="QI12" i="4" a="1"/>
  <c r="QI12" i="4" s="1"/>
  <c r="QI22" i="4" a="1"/>
  <c r="QI22" i="4" s="1"/>
  <c r="QI3" i="4" a="1"/>
  <c r="QI3" i="4" s="1"/>
  <c r="QI19" i="4" a="1"/>
  <c r="QI19" i="4" s="1"/>
  <c r="QI21" i="4" a="1"/>
  <c r="QI21" i="4" s="1"/>
  <c r="QI14" i="4" a="1"/>
  <c r="QI14" i="4" s="1"/>
  <c r="QI23" i="4" a="1"/>
  <c r="QI23" i="4" s="1"/>
  <c r="QI25" i="4" a="1"/>
  <c r="QI25" i="4" s="1"/>
  <c r="QI4" i="4" a="1"/>
  <c r="QI4" i="4" s="1"/>
  <c r="QI20" i="4" a="1"/>
  <c r="QI20" i="4" s="1"/>
  <c r="QI13" i="4" a="1"/>
  <c r="QI13" i="4" s="1"/>
  <c r="QI6" i="4" a="1"/>
  <c r="QI6" i="4" s="1"/>
  <c r="QI11" i="4" a="1"/>
  <c r="QI11" i="4" s="1"/>
  <c r="QI5" i="4" a="1"/>
  <c r="QI5" i="4" s="1"/>
  <c r="QI17" i="4" a="1"/>
  <c r="QI17" i="4" s="1"/>
  <c r="QI10" i="4" a="1"/>
  <c r="QI10" i="4" s="1"/>
  <c r="QI26" i="4" a="1"/>
  <c r="QI26" i="4" s="1"/>
  <c r="QI8" i="4" a="1"/>
  <c r="QI8" i="4" s="1"/>
  <c r="QI16" i="4" a="1"/>
  <c r="QI16" i="4" s="1"/>
  <c r="QI24" i="4" a="1"/>
  <c r="QI24" i="4" s="1"/>
  <c r="F18" i="4" l="1"/>
  <c r="D18" i="4"/>
  <c r="AA27" i="4"/>
  <c r="Z27" i="4" s="1"/>
  <c r="AA8" i="4"/>
  <c r="Z8" i="4" s="1"/>
  <c r="AA10" i="4"/>
  <c r="Z10" i="4" s="1"/>
  <c r="AA12" i="4"/>
  <c r="Z12" i="4" s="1"/>
  <c r="AA14" i="4"/>
  <c r="Z14" i="4" s="1"/>
  <c r="AA16" i="4"/>
  <c r="Z16" i="4" s="1"/>
  <c r="AA18" i="4"/>
  <c r="Z18" i="4" s="1"/>
  <c r="AA20" i="4"/>
  <c r="Z20" i="4" s="1"/>
  <c r="AA22" i="4"/>
  <c r="Z22" i="4" s="1"/>
  <c r="AA24" i="4"/>
  <c r="Z24" i="4" s="1"/>
  <c r="AA26" i="4"/>
  <c r="Z26" i="4" s="1"/>
  <c r="AB20" i="4"/>
  <c r="AB26" i="4"/>
  <c r="AA7" i="4"/>
  <c r="Z7" i="4" s="1"/>
  <c r="AA9" i="4"/>
  <c r="Z9" i="4" s="1"/>
  <c r="AA11" i="4"/>
  <c r="Z11" i="4" s="1"/>
  <c r="AA13" i="4"/>
  <c r="Z13" i="4" s="1"/>
  <c r="AA15" i="4"/>
  <c r="Z15" i="4" s="1"/>
  <c r="AA19" i="4"/>
  <c r="Z19" i="4" s="1"/>
  <c r="AA21" i="4"/>
  <c r="Z21" i="4" s="1"/>
  <c r="AA25" i="4"/>
  <c r="Z25" i="4" s="1"/>
  <c r="AB7" i="4"/>
  <c r="AB9" i="4"/>
  <c r="AB11" i="4"/>
  <c r="AB13" i="4"/>
  <c r="AB15" i="4"/>
  <c r="AB17" i="4"/>
  <c r="AB19" i="4"/>
  <c r="AB21" i="4"/>
  <c r="AB23" i="4"/>
  <c r="AB25" i="4"/>
  <c r="AB27" i="4"/>
  <c r="AB8" i="4"/>
  <c r="AB10" i="4"/>
  <c r="AB12" i="4"/>
  <c r="AB14" i="4"/>
  <c r="AB16" i="4"/>
  <c r="AB18" i="4"/>
  <c r="AB22" i="4"/>
  <c r="AB24" i="4"/>
  <c r="AA17" i="4"/>
  <c r="Z17" i="4" s="1"/>
  <c r="AA23" i="4"/>
  <c r="Z23" i="4" s="1"/>
  <c r="AB4" i="4"/>
  <c r="AA4" i="4"/>
  <c r="Z4" i="4" s="1"/>
  <c r="AA6" i="4"/>
  <c r="AB5" i="4"/>
  <c r="AA5" i="4"/>
  <c r="AB6" i="4"/>
  <c r="B86" i="1"/>
  <c r="AC31" i="4" l="1"/>
  <c r="AC25" i="4"/>
  <c r="AC17" i="4"/>
  <c r="AC9" i="4"/>
  <c r="AC18" i="4"/>
  <c r="AC10" i="4"/>
  <c r="AC13" i="4"/>
  <c r="AC22" i="4"/>
  <c r="AC14" i="4"/>
  <c r="AC23" i="4"/>
  <c r="AC15" i="4"/>
  <c r="AC7" i="4"/>
  <c r="AC26" i="4"/>
  <c r="AC16" i="4"/>
  <c r="AC8" i="4"/>
  <c r="AC27" i="4"/>
  <c r="AC21" i="4"/>
  <c r="AC19" i="4"/>
  <c r="AC11" i="4"/>
  <c r="AC20" i="4"/>
  <c r="AC12" i="4"/>
  <c r="AC24" i="4"/>
  <c r="Z5" i="4"/>
  <c r="Z6" i="4" s="1"/>
  <c r="AC5" i="4"/>
  <c r="AC4" i="4"/>
  <c r="AC6" i="4"/>
  <c r="F85" i="1"/>
  <c r="B82" i="1"/>
  <c r="AM102" i="4" s="1"/>
  <c r="F81" i="1"/>
  <c r="F80" i="1"/>
  <c r="AM98" i="4"/>
  <c r="AM90" i="4"/>
  <c r="B59" i="1" l="1"/>
  <c r="AR53" i="4" l="1"/>
  <c r="AR51" i="4"/>
  <c r="AR49" i="4"/>
  <c r="AR47" i="4"/>
  <c r="AR45" i="4"/>
  <c r="AR43" i="4"/>
  <c r="AR41" i="4"/>
  <c r="AQ53" i="4"/>
  <c r="AQ51" i="4"/>
  <c r="AQ49" i="4"/>
  <c r="AQ47" i="4"/>
  <c r="AQ45" i="4"/>
  <c r="AQ43" i="4"/>
  <c r="AQ41" i="4"/>
  <c r="AR54" i="4"/>
  <c r="AR52" i="4"/>
  <c r="AR50" i="4"/>
  <c r="AR48" i="4"/>
  <c r="AR46" i="4"/>
  <c r="AR44" i="4"/>
  <c r="AR42" i="4"/>
  <c r="AR40" i="4"/>
  <c r="AQ54" i="4"/>
  <c r="AQ52" i="4"/>
  <c r="AQ50" i="4"/>
  <c r="AQ48" i="4"/>
  <c r="AQ46" i="4"/>
  <c r="AQ44" i="4"/>
  <c r="AQ42" i="4"/>
  <c r="AQ40" i="4"/>
  <c r="BQ59" i="1"/>
  <c r="BQ57" i="1"/>
  <c r="BQ55" i="1"/>
  <c r="BQ53" i="1"/>
  <c r="BQ51" i="1"/>
  <c r="BQ49" i="1"/>
  <c r="BQ47" i="1"/>
  <c r="BQ45" i="1"/>
  <c r="BP59" i="1"/>
  <c r="BP57" i="1"/>
  <c r="BP55" i="1"/>
  <c r="BP53" i="1"/>
  <c r="BP51" i="1"/>
  <c r="BP49" i="1"/>
  <c r="BP47" i="1"/>
  <c r="BP45" i="1"/>
  <c r="BQ58" i="1"/>
  <c r="BQ56" i="1"/>
  <c r="BQ54" i="1"/>
  <c r="BQ52" i="1"/>
  <c r="BQ50" i="1"/>
  <c r="BQ48" i="1"/>
  <c r="BQ46" i="1"/>
  <c r="BP58" i="1"/>
  <c r="BP56" i="1"/>
  <c r="BP54" i="1"/>
  <c r="BP52" i="1"/>
  <c r="BP50" i="1"/>
  <c r="BP48" i="1"/>
  <c r="BP46" i="1"/>
  <c r="AM74" i="4"/>
  <c r="X54" i="1"/>
  <c r="W54" i="1"/>
  <c r="V54" i="1"/>
  <c r="U54" i="1"/>
  <c r="T54" i="1"/>
  <c r="S54" i="1"/>
  <c r="R48" i="1" l="1"/>
  <c r="R42" i="1"/>
  <c r="AM55" i="1"/>
  <c r="AE55" i="1"/>
  <c r="AM54" i="1"/>
  <c r="AE54" i="1"/>
  <c r="AM53" i="1"/>
  <c r="AE53" i="1"/>
  <c r="AM52" i="1"/>
  <c r="AE52" i="1"/>
  <c r="X48" i="1"/>
  <c r="W48" i="1"/>
  <c r="V48" i="1"/>
  <c r="U48" i="1"/>
  <c r="T48" i="1"/>
  <c r="S48" i="1"/>
  <c r="AM49" i="1"/>
  <c r="AE49" i="1"/>
  <c r="AM48" i="1"/>
  <c r="AE48" i="1"/>
  <c r="AM47" i="1"/>
  <c r="AE47" i="1"/>
  <c r="AM46" i="1"/>
  <c r="AE46" i="1"/>
  <c r="X42" i="1"/>
  <c r="W42" i="1"/>
  <c r="V42" i="1"/>
  <c r="U42" i="1"/>
  <c r="T42" i="1"/>
  <c r="S42" i="1"/>
  <c r="R36" i="1"/>
  <c r="R30" i="1"/>
  <c r="AM43" i="1"/>
  <c r="AE43" i="1"/>
  <c r="AM42" i="1"/>
  <c r="AE42" i="1"/>
  <c r="AM41" i="1"/>
  <c r="AE41" i="1"/>
  <c r="AM40" i="1"/>
  <c r="AE40" i="1"/>
  <c r="X36" i="1"/>
  <c r="W36" i="1"/>
  <c r="V36" i="1"/>
  <c r="U36" i="1"/>
  <c r="T36" i="1"/>
  <c r="S36" i="1"/>
  <c r="AM37" i="1"/>
  <c r="AE37" i="1"/>
  <c r="AM36" i="1"/>
  <c r="AE36" i="1"/>
  <c r="AM35" i="1"/>
  <c r="AE35" i="1"/>
  <c r="AM34" i="1"/>
  <c r="AE34" i="1"/>
  <c r="X30" i="1"/>
  <c r="W30" i="1"/>
  <c r="V30" i="1"/>
  <c r="U30" i="1"/>
  <c r="T30" i="1"/>
  <c r="S30" i="1"/>
  <c r="R24" i="1"/>
  <c r="X24" i="1"/>
  <c r="W24" i="1"/>
  <c r="V24" i="1"/>
  <c r="U24" i="1"/>
  <c r="T24" i="1"/>
  <c r="S24" i="1"/>
  <c r="X18" i="1"/>
  <c r="W18" i="1"/>
  <c r="V18" i="1"/>
  <c r="U18" i="1"/>
  <c r="T18" i="1"/>
  <c r="S18" i="1"/>
  <c r="R18" i="1"/>
  <c r="AM31" i="1"/>
  <c r="AE31" i="1"/>
  <c r="AM30" i="1"/>
  <c r="AE30" i="1"/>
  <c r="AM29" i="1"/>
  <c r="AE29" i="1"/>
  <c r="AM28" i="1"/>
  <c r="AE28" i="1"/>
  <c r="AM25" i="1" l="1"/>
  <c r="AM24" i="1"/>
  <c r="AM23" i="1"/>
  <c r="AM22" i="1"/>
  <c r="AE25" i="1" l="1"/>
  <c r="AE24" i="1"/>
  <c r="AE23" i="1"/>
  <c r="AE22" i="1"/>
  <c r="M13" i="1" l="1"/>
  <c r="K58" i="1"/>
  <c r="N57" i="1"/>
  <c r="K57" i="1"/>
  <c r="N56" i="1"/>
  <c r="K56" i="1"/>
  <c r="N55" i="1"/>
  <c r="K55" i="1"/>
  <c r="N54" i="1"/>
  <c r="K54" i="1"/>
  <c r="N53" i="1"/>
  <c r="K53" i="1"/>
  <c r="N52" i="1"/>
  <c r="K52" i="1"/>
  <c r="N51" i="1"/>
  <c r="K51" i="1"/>
  <c r="N50" i="1"/>
  <c r="K50" i="1"/>
  <c r="N49" i="1"/>
  <c r="K49" i="1"/>
  <c r="N48" i="1"/>
  <c r="K48" i="1"/>
  <c r="N47" i="1"/>
  <c r="K47" i="1"/>
  <c r="N46" i="1"/>
  <c r="K46" i="1"/>
  <c r="N45" i="1"/>
  <c r="K45" i="1"/>
  <c r="N44" i="1"/>
  <c r="K44" i="1"/>
  <c r="N43" i="1"/>
  <c r="K43" i="1"/>
  <c r="N42" i="1"/>
  <c r="K42" i="1"/>
  <c r="N41" i="1"/>
  <c r="K41" i="1"/>
  <c r="N40" i="1"/>
  <c r="K40" i="1"/>
  <c r="N39" i="1"/>
  <c r="K39" i="1"/>
  <c r="N38" i="1"/>
  <c r="K38" i="1"/>
  <c r="N37" i="1"/>
  <c r="K37" i="1"/>
  <c r="N36" i="1"/>
  <c r="K36" i="1"/>
  <c r="N35" i="1"/>
  <c r="K35" i="1"/>
  <c r="N34" i="1"/>
  <c r="K34" i="1"/>
  <c r="N33" i="1"/>
  <c r="K33" i="1"/>
  <c r="N32" i="1"/>
  <c r="K32" i="1"/>
  <c r="N31" i="1"/>
  <c r="K31" i="1"/>
  <c r="N30" i="1"/>
  <c r="K30" i="1"/>
  <c r="N29" i="1"/>
  <c r="K29" i="1"/>
  <c r="N28" i="1"/>
  <c r="K28" i="1"/>
  <c r="N27" i="1"/>
  <c r="K27" i="1"/>
  <c r="N26" i="1"/>
  <c r="K26" i="1"/>
  <c r="N25" i="1"/>
  <c r="K25" i="1"/>
  <c r="N24" i="1"/>
  <c r="K24" i="1"/>
  <c r="N23" i="1"/>
  <c r="K23" i="1"/>
  <c r="B7" i="1"/>
  <c r="B20" i="1"/>
  <c r="BA28" i="1" l="1"/>
  <c r="BA34" i="1"/>
  <c r="BA44" i="1"/>
  <c r="BA48" i="1"/>
  <c r="BA56" i="1"/>
  <c r="AZ24" i="1"/>
  <c r="AZ26" i="1"/>
  <c r="AZ28" i="1"/>
  <c r="AZ30" i="1"/>
  <c r="AZ32" i="1"/>
  <c r="AZ34" i="1"/>
  <c r="AZ36" i="1"/>
  <c r="AZ38" i="1"/>
  <c r="AZ40" i="1"/>
  <c r="AZ42" i="1"/>
  <c r="AZ44" i="1"/>
  <c r="AZ46" i="1"/>
  <c r="AZ48" i="1"/>
  <c r="AZ50" i="1"/>
  <c r="AZ52" i="1"/>
  <c r="AZ54" i="1"/>
  <c r="AZ56" i="1"/>
  <c r="AZ58" i="1"/>
  <c r="BA26" i="1"/>
  <c r="BA32" i="1"/>
  <c r="BA38" i="1"/>
  <c r="BA42" i="1"/>
  <c r="BA50" i="1"/>
  <c r="BA54" i="1"/>
  <c r="AZ25" i="1"/>
  <c r="AZ27" i="1"/>
  <c r="AZ29" i="1"/>
  <c r="AZ31" i="1"/>
  <c r="AZ33" i="1"/>
  <c r="AZ35" i="1"/>
  <c r="AZ37" i="1"/>
  <c r="AZ39" i="1"/>
  <c r="AZ41" i="1"/>
  <c r="AZ43" i="1"/>
  <c r="AZ45" i="1"/>
  <c r="AZ47" i="1"/>
  <c r="AZ49" i="1"/>
  <c r="AZ51" i="1"/>
  <c r="AZ53" i="1"/>
  <c r="AZ55" i="1"/>
  <c r="AZ57" i="1"/>
  <c r="BA24" i="1"/>
  <c r="BA30" i="1"/>
  <c r="BA36" i="1"/>
  <c r="BA40" i="1"/>
  <c r="BA46" i="1"/>
  <c r="BA52" i="1"/>
  <c r="BA58" i="1"/>
  <c r="BA23" i="1"/>
  <c r="BA25" i="1"/>
  <c r="BA27" i="1"/>
  <c r="BA29" i="1"/>
  <c r="BA31" i="1"/>
  <c r="BA33" i="1"/>
  <c r="BA35" i="1"/>
  <c r="BA37" i="1"/>
  <c r="BA39" i="1"/>
  <c r="BA41" i="1"/>
  <c r="BA43" i="1"/>
  <c r="BA45" i="1"/>
  <c r="BA47" i="1"/>
  <c r="BA49" i="1"/>
  <c r="BA51" i="1"/>
  <c r="BA53" i="1"/>
  <c r="BA55" i="1"/>
  <c r="BA57" i="1"/>
  <c r="AK25" i="1"/>
  <c r="AK54" i="1"/>
  <c r="AK42" i="1"/>
  <c r="AK35" i="1"/>
  <c r="AK36" i="1"/>
  <c r="AJ31" i="1"/>
  <c r="AJ29" i="1"/>
  <c r="AK43" i="1"/>
  <c r="AJ53" i="1"/>
  <c r="AK31" i="1"/>
  <c r="AK46" i="1"/>
  <c r="AK28" i="1"/>
  <c r="AJ48" i="1"/>
  <c r="AJ52" i="1"/>
  <c r="AJ49" i="1"/>
  <c r="AK49" i="1"/>
  <c r="AJ28" i="1"/>
  <c r="AJ47" i="1"/>
  <c r="AJ42" i="1"/>
  <c r="AJ54" i="1"/>
  <c r="AJ41" i="1"/>
  <c r="AJ35" i="1"/>
  <c r="AJ55" i="1"/>
  <c r="AK48" i="1"/>
  <c r="AK40" i="1"/>
  <c r="AK52" i="1"/>
  <c r="AK34" i="1"/>
  <c r="AJ40" i="1"/>
  <c r="AJ37" i="1"/>
  <c r="AK37" i="1"/>
  <c r="AJ30" i="1"/>
  <c r="AK30" i="1"/>
  <c r="AK53" i="1"/>
  <c r="AL53" i="1" s="1"/>
  <c r="AJ34" i="1"/>
  <c r="AK29" i="1"/>
  <c r="AJ36" i="1"/>
  <c r="AK55" i="1"/>
  <c r="AK47" i="1"/>
  <c r="AJ43" i="1"/>
  <c r="AJ46" i="1"/>
  <c r="AK41" i="1"/>
  <c r="AL41" i="1" s="1"/>
  <c r="AK23" i="1"/>
  <c r="AJ23" i="1"/>
  <c r="AK24" i="1"/>
  <c r="AJ22" i="1"/>
  <c r="AJ24" i="1"/>
  <c r="AK22" i="1"/>
  <c r="AZ23" i="1"/>
  <c r="AJ25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23" i="1"/>
  <c r="QD34" i="4" l="1"/>
  <c r="QB34" i="4"/>
  <c r="QC34" i="4"/>
  <c r="QA34" i="4"/>
  <c r="PY34" i="4"/>
  <c r="PQ34" i="4"/>
  <c r="PX34" i="4"/>
  <c r="PH34" i="4"/>
  <c r="PV34" i="4"/>
  <c r="PJ34" i="4"/>
  <c r="OV34" i="4"/>
  <c r="OF34" i="4"/>
  <c r="PR34" i="4"/>
  <c r="OQ34" i="4"/>
  <c r="OA34" i="4"/>
  <c r="OT34" i="4"/>
  <c r="NP34" i="4"/>
  <c r="PA34" i="4"/>
  <c r="NU34" i="4"/>
  <c r="NY34" i="4"/>
  <c r="NO34" i="4"/>
  <c r="QF34" i="4"/>
  <c r="PE34" i="4"/>
  <c r="PW34" i="4"/>
  <c r="PF34" i="4"/>
  <c r="OZ34" i="4"/>
  <c r="OB34" i="4"/>
  <c r="OY34" i="4"/>
  <c r="OE34" i="4"/>
  <c r="OL34" i="4"/>
  <c r="OH34" i="4"/>
  <c r="OC34" i="4"/>
  <c r="OW34" i="4"/>
  <c r="MW34" i="4"/>
  <c r="MY34" i="4"/>
  <c r="MP34" i="4"/>
  <c r="MU34" i="4"/>
  <c r="NI34" i="4"/>
  <c r="PU34" i="4"/>
  <c r="PP34" i="4"/>
  <c r="PN34" i="4"/>
  <c r="OR34" i="4"/>
  <c r="NT34" i="4"/>
  <c r="OI34" i="4"/>
  <c r="OD34" i="4"/>
  <c r="OS34" i="4"/>
  <c r="OO34" i="4"/>
  <c r="MS34" i="4"/>
  <c r="MM34" i="4"/>
  <c r="MQ34" i="4"/>
  <c r="NL34" i="4"/>
  <c r="ND34" i="4"/>
  <c r="PM34" i="4"/>
  <c r="PL34" i="4"/>
  <c r="PK34" i="4"/>
  <c r="ON34" i="4"/>
  <c r="PC34" i="4"/>
  <c r="NW34" i="4"/>
  <c r="NV34" i="4"/>
  <c r="OK34" i="4"/>
  <c r="OG34" i="4"/>
  <c r="MK34" i="4"/>
  <c r="NA34" i="4"/>
  <c r="MR34" i="4"/>
  <c r="NB34" i="4"/>
  <c r="NJ34" i="4"/>
  <c r="NK34" i="4"/>
  <c r="NE34" i="4"/>
  <c r="PI34" i="4"/>
  <c r="PO34" i="4"/>
  <c r="PS34" i="4"/>
  <c r="OJ34" i="4"/>
  <c r="OU34" i="4"/>
  <c r="NS34" i="4"/>
  <c r="OX34" i="4"/>
  <c r="OP34" i="4"/>
  <c r="NQ34" i="4"/>
  <c r="QE34" i="4"/>
  <c r="NX34" i="4"/>
  <c r="NZ34" i="4"/>
  <c r="MT34" i="4"/>
  <c r="ML34" i="4"/>
  <c r="NN34" i="4"/>
  <c r="NC34" i="4"/>
  <c r="PT34" i="4"/>
  <c r="OM34" i="4"/>
  <c r="MX34" i="4"/>
  <c r="NG34" i="4"/>
  <c r="PZ34" i="4"/>
  <c r="PG34" i="4"/>
  <c r="PB34" i="4"/>
  <c r="MO34" i="4"/>
  <c r="MZ34" i="4"/>
  <c r="NH34" i="4"/>
  <c r="PD34" i="4"/>
  <c r="NR34" i="4"/>
  <c r="MN34" i="4"/>
  <c r="MV34" i="4"/>
  <c r="NM34" i="4"/>
  <c r="NF34" i="4"/>
  <c r="QD26" i="4"/>
  <c r="QF26" i="4"/>
  <c r="PY26" i="4"/>
  <c r="QE26" i="4"/>
  <c r="QA26" i="4"/>
  <c r="PU26" i="4"/>
  <c r="PE26" i="4"/>
  <c r="PL26" i="4"/>
  <c r="PG26" i="4"/>
  <c r="PK26" i="4"/>
  <c r="PC26" i="4"/>
  <c r="OM26" i="4"/>
  <c r="NW26" i="4"/>
  <c r="OS26" i="4"/>
  <c r="PB26" i="4"/>
  <c r="OL26" i="4"/>
  <c r="NV26" i="4"/>
  <c r="OG26" i="4"/>
  <c r="OJ26" i="4"/>
  <c r="NO26" i="4"/>
  <c r="PD26" i="4"/>
  <c r="MP26" i="4"/>
  <c r="MO26" i="4"/>
  <c r="MQ26" i="4"/>
  <c r="MZ26" i="4"/>
  <c r="NI26" i="4"/>
  <c r="QB26" i="4"/>
  <c r="PX26" i="4"/>
  <c r="PW26" i="4"/>
  <c r="PF26" i="4"/>
  <c r="OY26" i="4"/>
  <c r="OE26" i="4"/>
  <c r="PA26" i="4"/>
  <c r="OX26" i="4"/>
  <c r="OD26" i="4"/>
  <c r="OO26" i="4"/>
  <c r="NT26" i="4"/>
  <c r="OF26" i="4"/>
  <c r="ML26" i="4"/>
  <c r="MS26" i="4"/>
  <c r="MN26" i="4"/>
  <c r="MU26" i="4"/>
  <c r="NN26" i="4"/>
  <c r="NE26" i="4"/>
  <c r="ND26" i="4"/>
  <c r="PZ26" i="4"/>
  <c r="PQ26" i="4"/>
  <c r="PT26" i="4"/>
  <c r="PO26" i="4"/>
  <c r="PJ26" i="4"/>
  <c r="OU26" i="4"/>
  <c r="OA26" i="4"/>
  <c r="OK26" i="4"/>
  <c r="OT26" i="4"/>
  <c r="NZ26" i="4"/>
  <c r="NY26" i="4"/>
  <c r="OR26" i="4"/>
  <c r="OB26" i="4"/>
  <c r="MT26" i="4"/>
  <c r="MW26" i="4"/>
  <c r="MV26" i="4"/>
  <c r="NM26" i="4"/>
  <c r="NF26" i="4"/>
  <c r="NC26" i="4"/>
  <c r="PH26" i="4"/>
  <c r="PR26" i="4"/>
  <c r="NP26" i="4"/>
  <c r="OH26" i="4"/>
  <c r="OZ26" i="4"/>
  <c r="NB26" i="4"/>
  <c r="MR26" i="4"/>
  <c r="NJ26" i="4"/>
  <c r="NK26" i="4"/>
  <c r="QC26" i="4"/>
  <c r="PM26" i="4"/>
  <c r="PV26" i="4"/>
  <c r="OQ26" i="4"/>
  <c r="OC26" i="4"/>
  <c r="NR26" i="4"/>
  <c r="ON26" i="4"/>
  <c r="NA26" i="4"/>
  <c r="NG26" i="4"/>
  <c r="PI26" i="4"/>
  <c r="PN26" i="4"/>
  <c r="OI26" i="4"/>
  <c r="NU26" i="4"/>
  <c r="OW26" i="4"/>
  <c r="OV26" i="4"/>
  <c r="MY26" i="4"/>
  <c r="NH26" i="4"/>
  <c r="PP26" i="4"/>
  <c r="PS26" i="4"/>
  <c r="NS26" i="4"/>
  <c r="OP26" i="4"/>
  <c r="NQ26" i="4"/>
  <c r="NX26" i="4"/>
  <c r="MK26" i="4"/>
  <c r="MX26" i="4"/>
  <c r="MM26" i="4"/>
  <c r="NL26" i="4"/>
  <c r="QD18" i="4"/>
  <c r="QB18" i="4"/>
  <c r="PZ18" i="4"/>
  <c r="QE18" i="4"/>
  <c r="PI18" i="4"/>
  <c r="PP18" i="4"/>
  <c r="PK18" i="4"/>
  <c r="PG18" i="4"/>
  <c r="OY18" i="4"/>
  <c r="OI18" i="4"/>
  <c r="NS18" i="4"/>
  <c r="OK18" i="4"/>
  <c r="OX18" i="4"/>
  <c r="OH18" i="4"/>
  <c r="NR18" i="4"/>
  <c r="OG18" i="4"/>
  <c r="OJ18" i="4"/>
  <c r="PN18" i="4"/>
  <c r="PD18" i="4"/>
  <c r="QC18" i="4"/>
  <c r="QF18" i="4"/>
  <c r="PE18" i="4"/>
  <c r="PH18" i="4"/>
  <c r="PW18" i="4"/>
  <c r="OU18" i="4"/>
  <c r="OA18" i="4"/>
  <c r="OS18" i="4"/>
  <c r="OT18" i="4"/>
  <c r="NZ18" i="4"/>
  <c r="OO18" i="4"/>
  <c r="NT18" i="4"/>
  <c r="OF18" i="4"/>
  <c r="MM18" i="4"/>
  <c r="MP18" i="4"/>
  <c r="MT18" i="4"/>
  <c r="MS18" i="4"/>
  <c r="MR18" i="4"/>
  <c r="NI18" i="4"/>
  <c r="PM18" i="4"/>
  <c r="PS18" i="4"/>
  <c r="PF18" i="4"/>
  <c r="OE18" i="4"/>
  <c r="OC18" i="4"/>
  <c r="OL18" i="4"/>
  <c r="OW18" i="4"/>
  <c r="OR18" i="4"/>
  <c r="NX18" i="4"/>
  <c r="MK18" i="4"/>
  <c r="MQ18" i="4"/>
  <c r="NA18" i="4"/>
  <c r="MW18" i="4"/>
  <c r="NM18" i="4"/>
  <c r="ND18" i="4"/>
  <c r="QA18" i="4"/>
  <c r="PX18" i="4"/>
  <c r="PR18" i="4"/>
  <c r="PC18" i="4"/>
  <c r="NW18" i="4"/>
  <c r="NU18" i="4"/>
  <c r="OD18" i="4"/>
  <c r="NY18" i="4"/>
  <c r="ON18" i="4"/>
  <c r="NO18" i="4"/>
  <c r="MU18" i="4"/>
  <c r="MO18" i="4"/>
  <c r="MX18" i="4"/>
  <c r="NN18" i="4"/>
  <c r="NK18" i="4"/>
  <c r="NE18" i="4"/>
  <c r="PY18" i="4"/>
  <c r="PU18" i="4"/>
  <c r="PT18" i="4"/>
  <c r="PJ18" i="4"/>
  <c r="OQ18" i="4"/>
  <c r="NP18" i="4"/>
  <c r="PB18" i="4"/>
  <c r="NV18" i="4"/>
  <c r="NQ18" i="4"/>
  <c r="OV18" i="4"/>
  <c r="PQ18" i="4"/>
  <c r="PA18" i="4"/>
  <c r="OB18" i="4"/>
  <c r="ML18" i="4"/>
  <c r="NJ18" i="4"/>
  <c r="NH18" i="4"/>
  <c r="PL18" i="4"/>
  <c r="OP18" i="4"/>
  <c r="MY18" i="4"/>
  <c r="NB18" i="4"/>
  <c r="NC18" i="4"/>
  <c r="PV18" i="4"/>
  <c r="PO18" i="4"/>
  <c r="MV18" i="4"/>
  <c r="MN18" i="4"/>
  <c r="NF18" i="4"/>
  <c r="OM18" i="4"/>
  <c r="OZ18" i="4"/>
  <c r="MZ18" i="4"/>
  <c r="NL18" i="4"/>
  <c r="NG18" i="4"/>
  <c r="QD10" i="4"/>
  <c r="QB10" i="4"/>
  <c r="PY10" i="4"/>
  <c r="QC10" i="4"/>
  <c r="QF10" i="4"/>
  <c r="PQ10" i="4"/>
  <c r="PX10" i="4"/>
  <c r="PH10" i="4"/>
  <c r="PJ10" i="4"/>
  <c r="PF10" i="4"/>
  <c r="OQ10" i="4"/>
  <c r="OA10" i="4"/>
  <c r="PB10" i="4"/>
  <c r="OL10" i="4"/>
  <c r="NV10" i="4"/>
  <c r="OR10" i="4"/>
  <c r="PD10" i="4"/>
  <c r="OK10" i="4"/>
  <c r="OO10" i="4"/>
  <c r="PN10" i="4"/>
  <c r="OC10" i="4"/>
  <c r="PE10" i="4"/>
  <c r="PS10" i="4"/>
  <c r="PG10" i="4"/>
  <c r="OU10" i="4"/>
  <c r="NW10" i="4"/>
  <c r="OT10" i="4"/>
  <c r="NZ10" i="4"/>
  <c r="OJ10" i="4"/>
  <c r="NX10" i="4"/>
  <c r="OW10" i="4"/>
  <c r="OV10" i="4"/>
  <c r="MM10" i="4"/>
  <c r="MP10" i="4"/>
  <c r="MT10" i="4"/>
  <c r="MN10" i="4"/>
  <c r="ML10" i="4"/>
  <c r="NI10" i="4"/>
  <c r="PZ10" i="4"/>
  <c r="PM10" i="4"/>
  <c r="PL10" i="4"/>
  <c r="PV10" i="4"/>
  <c r="OI10" i="4"/>
  <c r="OX10" i="4"/>
  <c r="NR10" i="4"/>
  <c r="NT10" i="4"/>
  <c r="NO10" i="4"/>
  <c r="OF10" i="4"/>
  <c r="MU10" i="4"/>
  <c r="MO10" i="4"/>
  <c r="MX10" i="4"/>
  <c r="NL10" i="4"/>
  <c r="NF10" i="4"/>
  <c r="NH10" i="4"/>
  <c r="PI10" i="4"/>
  <c r="PK10" i="4"/>
  <c r="PC10" i="4"/>
  <c r="OE10" i="4"/>
  <c r="OP10" i="4"/>
  <c r="PO10" i="4"/>
  <c r="ON10" i="4"/>
  <c r="OG10" i="4"/>
  <c r="OS10" i="4"/>
  <c r="MY10" i="4"/>
  <c r="MZ10" i="4"/>
  <c r="MS10" i="4"/>
  <c r="NJ10" i="4"/>
  <c r="ND10" i="4"/>
  <c r="NE10" i="4"/>
  <c r="QE10" i="4"/>
  <c r="PT10" i="4"/>
  <c r="PR10" i="4"/>
  <c r="OY10" i="4"/>
  <c r="NS10" i="4"/>
  <c r="OH10" i="4"/>
  <c r="OZ10" i="4"/>
  <c r="PA10" i="4"/>
  <c r="NY10" i="4"/>
  <c r="PW10" i="4"/>
  <c r="OB10" i="4"/>
  <c r="MK10" i="4"/>
  <c r="NA10" i="4"/>
  <c r="NG10" i="4"/>
  <c r="QA10" i="4"/>
  <c r="OM10" i="4"/>
  <c r="NU10" i="4"/>
  <c r="MR10" i="4"/>
  <c r="PU10" i="4"/>
  <c r="NP10" i="4"/>
  <c r="NQ10" i="4"/>
  <c r="MQ10" i="4"/>
  <c r="NB10" i="4"/>
  <c r="NM10" i="4"/>
  <c r="NK10" i="4"/>
  <c r="PP10" i="4"/>
  <c r="OD10" i="4"/>
  <c r="MV10" i="4"/>
  <c r="MW10" i="4"/>
  <c r="NN10" i="4"/>
  <c r="NC10" i="4"/>
  <c r="QC33" i="4"/>
  <c r="QA33" i="4"/>
  <c r="QB33" i="4"/>
  <c r="QE33" i="4"/>
  <c r="PZ33" i="4"/>
  <c r="PQ33" i="4"/>
  <c r="PX33" i="4"/>
  <c r="PH33" i="4"/>
  <c r="PJ33" i="4"/>
  <c r="PD33" i="4"/>
  <c r="ON33" i="4"/>
  <c r="NX33" i="4"/>
  <c r="OY33" i="4"/>
  <c r="OI33" i="4"/>
  <c r="NS33" i="4"/>
  <c r="OL33" i="4"/>
  <c r="NZ33" i="4"/>
  <c r="OK33" i="4"/>
  <c r="OX33" i="4"/>
  <c r="NQ33" i="4"/>
  <c r="OG33" i="4"/>
  <c r="MQ33" i="4"/>
  <c r="MV33" i="4"/>
  <c r="MZ33" i="4"/>
  <c r="MX33" i="4"/>
  <c r="NI33" i="4"/>
  <c r="QD33" i="4"/>
  <c r="PI33" i="4"/>
  <c r="PL33" i="4"/>
  <c r="PO33" i="4"/>
  <c r="OV33" i="4"/>
  <c r="OB33" i="4"/>
  <c r="OU33" i="4"/>
  <c r="OA33" i="4"/>
  <c r="OT33" i="4"/>
  <c r="PV33" i="4"/>
  <c r="NU33" i="4"/>
  <c r="OW33" i="4"/>
  <c r="MU33" i="4"/>
  <c r="MO33" i="4"/>
  <c r="MN33" i="4"/>
  <c r="NJ33" i="4"/>
  <c r="NG33" i="4"/>
  <c r="NE33" i="4"/>
  <c r="MK33" i="4"/>
  <c r="PE33" i="4"/>
  <c r="PS33" i="4"/>
  <c r="PN33" i="4"/>
  <c r="OR33" i="4"/>
  <c r="NT33" i="4"/>
  <c r="OQ33" i="4"/>
  <c r="NW33" i="4"/>
  <c r="OD33" i="4"/>
  <c r="PA33" i="4"/>
  <c r="NP33" i="4"/>
  <c r="NO33" i="4"/>
  <c r="MY33" i="4"/>
  <c r="MT33" i="4"/>
  <c r="MR33" i="4"/>
  <c r="NL33" i="4"/>
  <c r="NC33" i="4"/>
  <c r="QF33" i="4"/>
  <c r="PM33" i="4"/>
  <c r="PR33" i="4"/>
  <c r="OF33" i="4"/>
  <c r="OE33" i="4"/>
  <c r="OP33" i="4"/>
  <c r="NR33" i="4"/>
  <c r="MM33" i="4"/>
  <c r="MW33" i="4"/>
  <c r="NF33" i="4"/>
  <c r="PY33" i="4"/>
  <c r="PT33" i="4"/>
  <c r="PG33" i="4"/>
  <c r="PF33" i="4"/>
  <c r="PW33" i="4"/>
  <c r="OS33" i="4"/>
  <c r="NY33" i="4"/>
  <c r="MP33" i="4"/>
  <c r="MS33" i="4"/>
  <c r="NM33" i="4"/>
  <c r="NH33" i="4"/>
  <c r="PP33" i="4"/>
  <c r="OZ33" i="4"/>
  <c r="PC33" i="4"/>
  <c r="PB33" i="4"/>
  <c r="OC33" i="4"/>
  <c r="OO33" i="4"/>
  <c r="NA33" i="4"/>
  <c r="NB33" i="4"/>
  <c r="NN33" i="4"/>
  <c r="ND33" i="4"/>
  <c r="PU33" i="4"/>
  <c r="PK33" i="4"/>
  <c r="OJ33" i="4"/>
  <c r="OM33" i="4"/>
  <c r="NV33" i="4"/>
  <c r="OH33" i="4"/>
  <c r="ML33" i="4"/>
  <c r="NK33" i="4"/>
  <c r="PZ25" i="4"/>
  <c r="PY25" i="4"/>
  <c r="QD25" i="4"/>
  <c r="QB25" i="4"/>
  <c r="QE25" i="4"/>
  <c r="QA25" i="4"/>
  <c r="PM25" i="4"/>
  <c r="PT25" i="4"/>
  <c r="PS25" i="4"/>
  <c r="PO25" i="4"/>
  <c r="PC25" i="4"/>
  <c r="OM25" i="4"/>
  <c r="NW25" i="4"/>
  <c r="OS25" i="4"/>
  <c r="PB25" i="4"/>
  <c r="OL25" i="4"/>
  <c r="NV25" i="4"/>
  <c r="OO25" i="4"/>
  <c r="OR25" i="4"/>
  <c r="NT25" i="4"/>
  <c r="ON25" i="4"/>
  <c r="MR25" i="4"/>
  <c r="MQ25" i="4"/>
  <c r="NA25" i="4"/>
  <c r="NB25" i="4"/>
  <c r="NL25" i="4"/>
  <c r="MK25" i="4"/>
  <c r="PE25" i="4"/>
  <c r="PH25" i="4"/>
  <c r="PN25" i="4"/>
  <c r="OU25" i="4"/>
  <c r="OA25" i="4"/>
  <c r="OK25" i="4"/>
  <c r="OT25" i="4"/>
  <c r="NZ25" i="4"/>
  <c r="OG25" i="4"/>
  <c r="NO25" i="4"/>
  <c r="PD25" i="4"/>
  <c r="MZ25" i="4"/>
  <c r="MS25" i="4"/>
  <c r="MO25" i="4"/>
  <c r="NJ25" i="4"/>
  <c r="NK25" i="4"/>
  <c r="NF25" i="4"/>
  <c r="QF25" i="4"/>
  <c r="PU25" i="4"/>
  <c r="PX25" i="4"/>
  <c r="PK25" i="4"/>
  <c r="PG25" i="4"/>
  <c r="OQ25" i="4"/>
  <c r="NS25" i="4"/>
  <c r="OC25" i="4"/>
  <c r="OP25" i="4"/>
  <c r="NR25" i="4"/>
  <c r="NY25" i="4"/>
  <c r="OZ25" i="4"/>
  <c r="NX25" i="4"/>
  <c r="MM25" i="4"/>
  <c r="MP25" i="4"/>
  <c r="MT25" i="4"/>
  <c r="NM25" i="4"/>
  <c r="ND25" i="4"/>
  <c r="QC25" i="4"/>
  <c r="PI25" i="4"/>
  <c r="PJ25" i="4"/>
  <c r="OE25" i="4"/>
  <c r="OX25" i="4"/>
  <c r="OW25" i="4"/>
  <c r="PV25" i="4"/>
  <c r="MY25" i="4"/>
  <c r="NC25" i="4"/>
  <c r="PP25" i="4"/>
  <c r="PF25" i="4"/>
  <c r="PW25" i="4"/>
  <c r="OH25" i="4"/>
  <c r="NQ25" i="4"/>
  <c r="OJ25" i="4"/>
  <c r="MN25" i="4"/>
  <c r="MX25" i="4"/>
  <c r="NI25" i="4"/>
  <c r="NH25" i="4"/>
  <c r="PL25" i="4"/>
  <c r="OY25" i="4"/>
  <c r="PA25" i="4"/>
  <c r="OD25" i="4"/>
  <c r="OB25" i="4"/>
  <c r="OF25" i="4"/>
  <c r="MV25" i="4"/>
  <c r="ML25" i="4"/>
  <c r="NN25" i="4"/>
  <c r="NE25" i="4"/>
  <c r="PQ25" i="4"/>
  <c r="PR25" i="4"/>
  <c r="OI25" i="4"/>
  <c r="NU25" i="4"/>
  <c r="NP25" i="4"/>
  <c r="OV25" i="4"/>
  <c r="MU25" i="4"/>
  <c r="MW25" i="4"/>
  <c r="NG25" i="4"/>
  <c r="QC17" i="4"/>
  <c r="PZ17" i="4"/>
  <c r="PY17" i="4"/>
  <c r="QD17" i="4"/>
  <c r="PU17" i="4"/>
  <c r="PE17" i="4"/>
  <c r="PL17" i="4"/>
  <c r="PG17" i="4"/>
  <c r="PK17" i="4"/>
  <c r="OY17" i="4"/>
  <c r="OI17" i="4"/>
  <c r="NS17" i="4"/>
  <c r="OC17" i="4"/>
  <c r="OX17" i="4"/>
  <c r="OH17" i="4"/>
  <c r="NR17" i="4"/>
  <c r="OG17" i="4"/>
  <c r="OB17" i="4"/>
  <c r="OV17" i="4"/>
  <c r="OJ17" i="4"/>
  <c r="QE17" i="4"/>
  <c r="QF17" i="4"/>
  <c r="PI17" i="4"/>
  <c r="PH17" i="4"/>
  <c r="PN17" i="4"/>
  <c r="PC17" i="4"/>
  <c r="OE17" i="4"/>
  <c r="OS17" i="4"/>
  <c r="PB17" i="4"/>
  <c r="OD17" i="4"/>
  <c r="OW17" i="4"/>
  <c r="OR17" i="4"/>
  <c r="PD17" i="4"/>
  <c r="PQ17" i="4"/>
  <c r="PP17" i="4"/>
  <c r="PF17" i="4"/>
  <c r="OQ17" i="4"/>
  <c r="PA17" i="4"/>
  <c r="OT17" i="4"/>
  <c r="NV17" i="4"/>
  <c r="NQ17" i="4"/>
  <c r="ON17" i="4"/>
  <c r="MS17" i="4"/>
  <c r="MR17" i="4"/>
  <c r="MV17" i="4"/>
  <c r="MZ17" i="4"/>
  <c r="NI17" i="4"/>
  <c r="QA17" i="4"/>
  <c r="PX17" i="4"/>
  <c r="PV17" i="4"/>
  <c r="OM17" i="4"/>
  <c r="NU17" i="4"/>
  <c r="NZ17" i="4"/>
  <c r="NO17" i="4"/>
  <c r="OF17" i="4"/>
  <c r="MM17" i="4"/>
  <c r="NB17" i="4"/>
  <c r="MY17" i="4"/>
  <c r="NL17" i="4"/>
  <c r="NG17" i="4"/>
  <c r="NH17" i="4"/>
  <c r="PT17" i="4"/>
  <c r="PJ17" i="4"/>
  <c r="OA17" i="4"/>
  <c r="PR17" i="4"/>
  <c r="NP17" i="4"/>
  <c r="OZ17" i="4"/>
  <c r="MO17" i="4"/>
  <c r="MX17" i="4"/>
  <c r="MT17" i="4"/>
  <c r="MN17" i="4"/>
  <c r="NM17" i="4"/>
  <c r="NC17" i="4"/>
  <c r="MK17" i="4"/>
  <c r="PW17" i="4"/>
  <c r="PS17" i="4"/>
  <c r="NW17" i="4"/>
  <c r="OP17" i="4"/>
  <c r="OO17" i="4"/>
  <c r="NT17" i="4"/>
  <c r="OU17" i="4"/>
  <c r="NX17" i="4"/>
  <c r="NA17" i="4"/>
  <c r="MU17" i="4"/>
  <c r="NJ17" i="4"/>
  <c r="NF17" i="4"/>
  <c r="OK17" i="4"/>
  <c r="ML17" i="4"/>
  <c r="NN17" i="4"/>
  <c r="ND17" i="4"/>
  <c r="PM17" i="4"/>
  <c r="OL17" i="4"/>
  <c r="MQ17" i="4"/>
  <c r="NE17" i="4"/>
  <c r="QB17" i="4"/>
  <c r="PO17" i="4"/>
  <c r="NY17" i="4"/>
  <c r="MW17" i="4"/>
  <c r="MP17" i="4"/>
  <c r="NK17" i="4"/>
  <c r="PZ9" i="4"/>
  <c r="PY9" i="4"/>
  <c r="QC9" i="4"/>
  <c r="QB9" i="4"/>
  <c r="QD9" i="4"/>
  <c r="PQ9" i="4"/>
  <c r="PX9" i="4"/>
  <c r="PH9" i="4"/>
  <c r="PV9" i="4"/>
  <c r="PJ9" i="4"/>
  <c r="OU9" i="4"/>
  <c r="OE9" i="4"/>
  <c r="PR9" i="4"/>
  <c r="OP9" i="4"/>
  <c r="NZ9" i="4"/>
  <c r="OZ9" i="4"/>
  <c r="NT9" i="4"/>
  <c r="OS9" i="4"/>
  <c r="OG9" i="4"/>
  <c r="ON9" i="4"/>
  <c r="OC9" i="4"/>
  <c r="QE9" i="4"/>
  <c r="PU9" i="4"/>
  <c r="PT9" i="4"/>
  <c r="PO9" i="4"/>
  <c r="PK9" i="4"/>
  <c r="OQ9" i="4"/>
  <c r="NW9" i="4"/>
  <c r="OT9" i="4"/>
  <c r="NV9" i="4"/>
  <c r="OJ9" i="4"/>
  <c r="OF9" i="4"/>
  <c r="NY9" i="4"/>
  <c r="PA9" i="4"/>
  <c r="MS9" i="4"/>
  <c r="MR9" i="4"/>
  <c r="MV9" i="4"/>
  <c r="MU9" i="4"/>
  <c r="NL9" i="4"/>
  <c r="PI9" i="4"/>
  <c r="PW9" i="4"/>
  <c r="PS9" i="4"/>
  <c r="OI9" i="4"/>
  <c r="OX9" i="4"/>
  <c r="NR9" i="4"/>
  <c r="NO9" i="4"/>
  <c r="OO9" i="4"/>
  <c r="OK9" i="4"/>
  <c r="MO9" i="4"/>
  <c r="MX9" i="4"/>
  <c r="MN9" i="4"/>
  <c r="MZ9" i="4"/>
  <c r="NM9" i="4"/>
  <c r="NE9" i="4"/>
  <c r="ND9" i="4"/>
  <c r="PE9" i="4"/>
  <c r="PG9" i="4"/>
  <c r="PC9" i="4"/>
  <c r="OA9" i="4"/>
  <c r="OL9" i="4"/>
  <c r="NP9" i="4"/>
  <c r="OV9" i="4"/>
  <c r="NQ9" i="4"/>
  <c r="MW9" i="4"/>
  <c r="ML9" i="4"/>
  <c r="MY9" i="4"/>
  <c r="NI9" i="4"/>
  <c r="NC9" i="4"/>
  <c r="QA9" i="4"/>
  <c r="MK9" i="4"/>
  <c r="PP9" i="4"/>
  <c r="PN9" i="4"/>
  <c r="OY9" i="4"/>
  <c r="NS9" i="4"/>
  <c r="OH9" i="4"/>
  <c r="OR9" i="4"/>
  <c r="NU9" i="4"/>
  <c r="PD9" i="4"/>
  <c r="PL9" i="4"/>
  <c r="OD9" i="4"/>
  <c r="NB9" i="4"/>
  <c r="NJ9" i="4"/>
  <c r="NG9" i="4"/>
  <c r="QF9" i="4"/>
  <c r="PF9" i="4"/>
  <c r="OB9" i="4"/>
  <c r="NA9" i="4"/>
  <c r="MP9" i="4"/>
  <c r="NN9" i="4"/>
  <c r="NK9" i="4"/>
  <c r="OM9" i="4"/>
  <c r="OW9" i="4"/>
  <c r="MM9" i="4"/>
  <c r="MT9" i="4"/>
  <c r="NH9" i="4"/>
  <c r="PM9" i="4"/>
  <c r="PB9" i="4"/>
  <c r="NX9" i="4"/>
  <c r="MQ9" i="4"/>
  <c r="NF9" i="4"/>
  <c r="QE36" i="4"/>
  <c r="QB36" i="4"/>
  <c r="PZ36" i="4"/>
  <c r="PI36" i="4"/>
  <c r="PP36" i="4"/>
  <c r="PO36" i="4"/>
  <c r="PF36" i="4"/>
  <c r="PD36" i="4"/>
  <c r="ON36" i="4"/>
  <c r="NX36" i="4"/>
  <c r="OY36" i="4"/>
  <c r="OI36" i="4"/>
  <c r="NS36" i="4"/>
  <c r="OD36" i="4"/>
  <c r="OH36" i="4"/>
  <c r="OK36" i="4"/>
  <c r="NZ36" i="4"/>
  <c r="OW36" i="4"/>
  <c r="QC36" i="4"/>
  <c r="PY36" i="4"/>
  <c r="PM36" i="4"/>
  <c r="PL36" i="4"/>
  <c r="PV36" i="4"/>
  <c r="PK36" i="4"/>
  <c r="OJ36" i="4"/>
  <c r="PJ36" i="4"/>
  <c r="OM36" i="4"/>
  <c r="PB36" i="4"/>
  <c r="NO36" i="4"/>
  <c r="OS36" i="4"/>
  <c r="NY36" i="4"/>
  <c r="OO36" i="4"/>
  <c r="MK36" i="4"/>
  <c r="NA36" i="4"/>
  <c r="MN36" i="4"/>
  <c r="MV36" i="4"/>
  <c r="MQ36" i="4"/>
  <c r="NI36" i="4"/>
  <c r="PX36" i="4"/>
  <c r="PG36" i="4"/>
  <c r="OZ36" i="4"/>
  <c r="OB36" i="4"/>
  <c r="OQ36" i="4"/>
  <c r="OT36" i="4"/>
  <c r="NR36" i="4"/>
  <c r="OP36" i="4"/>
  <c r="MW36" i="4"/>
  <c r="MT36" i="4"/>
  <c r="MX36" i="4"/>
  <c r="NJ36" i="4"/>
  <c r="NE36" i="4"/>
  <c r="QF36" i="4"/>
  <c r="PU36" i="4"/>
  <c r="PT36" i="4"/>
  <c r="PN36" i="4"/>
  <c r="OV36" i="4"/>
  <c r="NT36" i="4"/>
  <c r="OE36" i="4"/>
  <c r="OL36" i="4"/>
  <c r="PA36" i="4"/>
  <c r="OG36" i="4"/>
  <c r="MP36" i="4"/>
  <c r="MY36" i="4"/>
  <c r="NB36" i="4"/>
  <c r="NL36" i="4"/>
  <c r="NH36" i="4"/>
  <c r="ND36" i="4"/>
  <c r="QD36" i="4"/>
  <c r="QA36" i="4"/>
  <c r="PQ36" i="4"/>
  <c r="PH36" i="4"/>
  <c r="PS36" i="4"/>
  <c r="OR36" i="4"/>
  <c r="PC36" i="4"/>
  <c r="OA36" i="4"/>
  <c r="NV36" i="4"/>
  <c r="OC36" i="4"/>
  <c r="NP36" i="4"/>
  <c r="PE36" i="4"/>
  <c r="OU36" i="4"/>
  <c r="NQ36" i="4"/>
  <c r="MZ36" i="4"/>
  <c r="NK36" i="4"/>
  <c r="PW36" i="4"/>
  <c r="NW36" i="4"/>
  <c r="MO36" i="4"/>
  <c r="ML36" i="4"/>
  <c r="NM36" i="4"/>
  <c r="NG36" i="4"/>
  <c r="PR36" i="4"/>
  <c r="OX36" i="4"/>
  <c r="MS36" i="4"/>
  <c r="MM36" i="4"/>
  <c r="NN36" i="4"/>
  <c r="NF36" i="4"/>
  <c r="OF36" i="4"/>
  <c r="NU36" i="4"/>
  <c r="MU36" i="4"/>
  <c r="MR36" i="4"/>
  <c r="NC36" i="4"/>
  <c r="QE28" i="4"/>
  <c r="QF28" i="4"/>
  <c r="PY28" i="4"/>
  <c r="PZ28" i="4"/>
  <c r="QC28" i="4"/>
  <c r="QB28" i="4"/>
  <c r="PQ28" i="4"/>
  <c r="PX28" i="4"/>
  <c r="PH28" i="4"/>
  <c r="PV28" i="4"/>
  <c r="PR28" i="4"/>
  <c r="OY28" i="4"/>
  <c r="OI28" i="4"/>
  <c r="NS28" i="4"/>
  <c r="OK28" i="4"/>
  <c r="OX28" i="4"/>
  <c r="OH28" i="4"/>
  <c r="NR28" i="4"/>
  <c r="NY28" i="4"/>
  <c r="NT28" i="4"/>
  <c r="OV28" i="4"/>
  <c r="NP28" i="4"/>
  <c r="PI28" i="4"/>
  <c r="PL28" i="4"/>
  <c r="PN28" i="4"/>
  <c r="PJ28" i="4"/>
  <c r="OM28" i="4"/>
  <c r="NO28" i="4"/>
  <c r="NU28" i="4"/>
  <c r="OL28" i="4"/>
  <c r="OW28" i="4"/>
  <c r="OZ28" i="4"/>
  <c r="NX28" i="4"/>
  <c r="MO28" i="4"/>
  <c r="MP28" i="4"/>
  <c r="MT28" i="4"/>
  <c r="MR28" i="4"/>
  <c r="MM28" i="4"/>
  <c r="NI28" i="4"/>
  <c r="PE28" i="4"/>
  <c r="PO28" i="4"/>
  <c r="PK28" i="4"/>
  <c r="OE28" i="4"/>
  <c r="OS28" i="4"/>
  <c r="OP28" i="4"/>
  <c r="OO28" i="4"/>
  <c r="OR28" i="4"/>
  <c r="ON28" i="4"/>
  <c r="MU28" i="4"/>
  <c r="MQ28" i="4"/>
  <c r="ML28" i="4"/>
  <c r="NL28" i="4"/>
  <c r="NH28" i="4"/>
  <c r="ND28" i="4"/>
  <c r="PT28" i="4"/>
  <c r="PG28" i="4"/>
  <c r="PC28" i="4"/>
  <c r="OA28" i="4"/>
  <c r="OC28" i="4"/>
  <c r="OD28" i="4"/>
  <c r="OG28" i="4"/>
  <c r="PD28" i="4"/>
  <c r="MS28" i="4"/>
  <c r="MZ28" i="4"/>
  <c r="NB28" i="4"/>
  <c r="NM28" i="4"/>
  <c r="NG28" i="4"/>
  <c r="NC28" i="4"/>
  <c r="QD28" i="4"/>
  <c r="PU28" i="4"/>
  <c r="PP28" i="4"/>
  <c r="PF28" i="4"/>
  <c r="OU28" i="4"/>
  <c r="NW28" i="4"/>
  <c r="PB28" i="4"/>
  <c r="NZ28" i="4"/>
  <c r="NQ28" i="4"/>
  <c r="OF28" i="4"/>
  <c r="QA28" i="4"/>
  <c r="PS28" i="4"/>
  <c r="NV28" i="4"/>
  <c r="NA28" i="4"/>
  <c r="MX28" i="4"/>
  <c r="NK28" i="4"/>
  <c r="OQ28" i="4"/>
  <c r="OJ28" i="4"/>
  <c r="MK28" i="4"/>
  <c r="MN28" i="4"/>
  <c r="NN28" i="4"/>
  <c r="NF28" i="4"/>
  <c r="PM28" i="4"/>
  <c r="PA28" i="4"/>
  <c r="OB28" i="4"/>
  <c r="MY28" i="4"/>
  <c r="NJ28" i="4"/>
  <c r="NE28" i="4"/>
  <c r="PW28" i="4"/>
  <c r="OT28" i="4"/>
  <c r="MW28" i="4"/>
  <c r="MV28" i="4"/>
  <c r="QE20" i="4"/>
  <c r="PZ20" i="4"/>
  <c r="QD20" i="4"/>
  <c r="QA20" i="4"/>
  <c r="PY20" i="4"/>
  <c r="PM20" i="4"/>
  <c r="PT20" i="4"/>
  <c r="PS20" i="4"/>
  <c r="PO20" i="4"/>
  <c r="OY20" i="4"/>
  <c r="OI20" i="4"/>
  <c r="NS20" i="4"/>
  <c r="OS20" i="4"/>
  <c r="PV20" i="4"/>
  <c r="OP20" i="4"/>
  <c r="NZ20" i="4"/>
  <c r="OO20" i="4"/>
  <c r="PF20" i="4"/>
  <c r="OB20" i="4"/>
  <c r="OV20" i="4"/>
  <c r="MK20" i="4"/>
  <c r="MQ20" i="4"/>
  <c r="MR20" i="4"/>
  <c r="MV20" i="4"/>
  <c r="MZ20" i="4"/>
  <c r="NI20" i="4"/>
  <c r="QB20" i="4"/>
  <c r="PQ20" i="4"/>
  <c r="PP20" i="4"/>
  <c r="PR20" i="4"/>
  <c r="PC20" i="4"/>
  <c r="OE20" i="4"/>
  <c r="PG20" i="4"/>
  <c r="NU20" i="4"/>
  <c r="OL20" i="4"/>
  <c r="NR20" i="4"/>
  <c r="NQ20" i="4"/>
  <c r="PD20" i="4"/>
  <c r="OR20" i="4"/>
  <c r="MU20" i="4"/>
  <c r="NB20" i="4"/>
  <c r="MO20" i="4"/>
  <c r="NM20" i="4"/>
  <c r="NE20" i="4"/>
  <c r="PI20" i="4"/>
  <c r="PL20" i="4"/>
  <c r="PJ20" i="4"/>
  <c r="OU20" i="4"/>
  <c r="OA20" i="4"/>
  <c r="PA20" i="4"/>
  <c r="PB20" i="4"/>
  <c r="OH20" i="4"/>
  <c r="OW20" i="4"/>
  <c r="OZ20" i="4"/>
  <c r="NX20" i="4"/>
  <c r="ON20" i="4"/>
  <c r="MY20" i="4"/>
  <c r="MP20" i="4"/>
  <c r="MN20" i="4"/>
  <c r="NN20" i="4"/>
  <c r="NH20" i="4"/>
  <c r="ND20" i="4"/>
  <c r="QC20" i="4"/>
  <c r="PU20" i="4"/>
  <c r="PK20" i="4"/>
  <c r="OM20" i="4"/>
  <c r="OC20" i="4"/>
  <c r="NV20" i="4"/>
  <c r="NT20" i="4"/>
  <c r="MW20" i="4"/>
  <c r="MX20" i="4"/>
  <c r="NF20" i="4"/>
  <c r="PE20" i="4"/>
  <c r="PN20" i="4"/>
  <c r="NW20" i="4"/>
  <c r="OX20" i="4"/>
  <c r="OG20" i="4"/>
  <c r="NP20" i="4"/>
  <c r="NA20" i="4"/>
  <c r="NJ20" i="4"/>
  <c r="NC20" i="4"/>
  <c r="PX20" i="4"/>
  <c r="PW20" i="4"/>
  <c r="NO20" i="4"/>
  <c r="OT20" i="4"/>
  <c r="NY20" i="4"/>
  <c r="OF20" i="4"/>
  <c r="MM20" i="4"/>
  <c r="MS20" i="4"/>
  <c r="NL20" i="4"/>
  <c r="NK20" i="4"/>
  <c r="QF20" i="4"/>
  <c r="PH20" i="4"/>
  <c r="OQ20" i="4"/>
  <c r="OK20" i="4"/>
  <c r="OD20" i="4"/>
  <c r="OJ20" i="4"/>
  <c r="ML20" i="4"/>
  <c r="MT20" i="4"/>
  <c r="NG20" i="4"/>
  <c r="QE12" i="4"/>
  <c r="PZ12" i="4"/>
  <c r="QC12" i="4"/>
  <c r="PY12" i="4"/>
  <c r="PI12" i="4"/>
  <c r="PP12" i="4"/>
  <c r="PK12" i="4"/>
  <c r="PN12" i="4"/>
  <c r="OU12" i="4"/>
  <c r="OE12" i="4"/>
  <c r="NO12" i="4"/>
  <c r="OX12" i="4"/>
  <c r="OH12" i="4"/>
  <c r="NR12" i="4"/>
  <c r="OJ12" i="4"/>
  <c r="NX12" i="4"/>
  <c r="PF12" i="4"/>
  <c r="NY12" i="4"/>
  <c r="OS12" i="4"/>
  <c r="QD12" i="4"/>
  <c r="QA12" i="4"/>
  <c r="PM12" i="4"/>
  <c r="PL12" i="4"/>
  <c r="PJ12" i="4"/>
  <c r="OY12" i="4"/>
  <c r="OA12" i="4"/>
  <c r="PV12" i="4"/>
  <c r="OL12" i="4"/>
  <c r="PA12" i="4"/>
  <c r="NT12" i="4"/>
  <c r="NU12" i="4"/>
  <c r="NQ12" i="4"/>
  <c r="NP12" i="4"/>
  <c r="MK12" i="4"/>
  <c r="MQ12" i="4"/>
  <c r="MR12" i="4"/>
  <c r="MV12" i="4"/>
  <c r="MT12" i="4"/>
  <c r="NI12" i="4"/>
  <c r="PU12" i="4"/>
  <c r="PT12" i="4"/>
  <c r="PO12" i="4"/>
  <c r="OM12" i="4"/>
  <c r="PG12" i="4"/>
  <c r="OD12" i="4"/>
  <c r="OR12" i="4"/>
  <c r="OK12" i="4"/>
  <c r="OV12" i="4"/>
  <c r="MY12" i="4"/>
  <c r="MP12" i="4"/>
  <c r="MZ12" i="4"/>
  <c r="NN12" i="4"/>
  <c r="NH12" i="4"/>
  <c r="ND12" i="4"/>
  <c r="QF12" i="4"/>
  <c r="PQ12" i="4"/>
  <c r="PH12" i="4"/>
  <c r="PW12" i="4"/>
  <c r="OI12" i="4"/>
  <c r="PB12" i="4"/>
  <c r="NZ12" i="4"/>
  <c r="OB12" i="4"/>
  <c r="OW12" i="4"/>
  <c r="OF12" i="4"/>
  <c r="ML12" i="4"/>
  <c r="NA12" i="4"/>
  <c r="MO12" i="4"/>
  <c r="NJ12" i="4"/>
  <c r="NG12" i="4"/>
  <c r="NC12" i="4"/>
  <c r="QB12" i="4"/>
  <c r="PE12" i="4"/>
  <c r="PS12" i="4"/>
  <c r="PC12" i="4"/>
  <c r="NW12" i="4"/>
  <c r="OT12" i="4"/>
  <c r="NV12" i="4"/>
  <c r="ON12" i="4"/>
  <c r="OO12" i="4"/>
  <c r="OC12" i="4"/>
  <c r="OQ12" i="4"/>
  <c r="PD12" i="4"/>
  <c r="MU12" i="4"/>
  <c r="MX12" i="4"/>
  <c r="NM12" i="4"/>
  <c r="NE12" i="4"/>
  <c r="NS12" i="4"/>
  <c r="OG12" i="4"/>
  <c r="MW12" i="4"/>
  <c r="MS12" i="4"/>
  <c r="NL12" i="4"/>
  <c r="PX12" i="4"/>
  <c r="OP12" i="4"/>
  <c r="NB12" i="4"/>
  <c r="NK12" i="4"/>
  <c r="PR12" i="4"/>
  <c r="OZ12" i="4"/>
  <c r="MM12" i="4"/>
  <c r="MN12" i="4"/>
  <c r="NF12" i="4"/>
  <c r="QC4" i="4"/>
  <c r="QA4" i="4"/>
  <c r="QB4" i="4"/>
  <c r="QF4" i="4"/>
  <c r="PZ4" i="4"/>
  <c r="PT4" i="4"/>
  <c r="PD4" i="4"/>
  <c r="PK4" i="4"/>
  <c r="PF4" i="4"/>
  <c r="PJ4" i="4"/>
  <c r="OQ4" i="4"/>
  <c r="OA4" i="4"/>
  <c r="PR4" i="4"/>
  <c r="OT4" i="4"/>
  <c r="OD4" i="4"/>
  <c r="OZ4" i="4"/>
  <c r="NT4" i="4"/>
  <c r="NP4" i="4"/>
  <c r="NY4" i="4"/>
  <c r="OF4" i="4"/>
  <c r="NU4" i="4"/>
  <c r="MN4" i="4"/>
  <c r="MM4" i="4"/>
  <c r="MS4" i="4"/>
  <c r="ML4" i="4"/>
  <c r="MT4" i="4"/>
  <c r="QE4" i="4"/>
  <c r="PY4" i="4"/>
  <c r="MK4" i="4"/>
  <c r="PH4" i="4"/>
  <c r="PG4" i="4"/>
  <c r="PM4" i="4"/>
  <c r="OU4" i="4"/>
  <c r="NW4" i="4"/>
  <c r="PB4" i="4"/>
  <c r="OH4" i="4"/>
  <c r="OR4" i="4"/>
  <c r="OS4" i="4"/>
  <c r="OG4" i="4"/>
  <c r="NX4" i="4"/>
  <c r="MZ4" i="4"/>
  <c r="NA4" i="4"/>
  <c r="MW4" i="4"/>
  <c r="NN4" i="4"/>
  <c r="NH4" i="4"/>
  <c r="ND4" i="4"/>
  <c r="PX4" i="4"/>
  <c r="PW4" i="4"/>
  <c r="PV4" i="4"/>
  <c r="PE4" i="4"/>
  <c r="OM4" i="4"/>
  <c r="NS4" i="4"/>
  <c r="OX4" i="4"/>
  <c r="NZ4" i="4"/>
  <c r="OJ4" i="4"/>
  <c r="OC4" i="4"/>
  <c r="NQ4" i="4"/>
  <c r="PA4" i="4"/>
  <c r="MQ4" i="4"/>
  <c r="MP4" i="4"/>
  <c r="MO4" i="4"/>
  <c r="NI4" i="4"/>
  <c r="NG4" i="4"/>
  <c r="NK4" i="4"/>
  <c r="QD4" i="4"/>
  <c r="PO4" i="4"/>
  <c r="OY4" i="4"/>
  <c r="PI4" i="4"/>
  <c r="NR4" i="4"/>
  <c r="OO4" i="4"/>
  <c r="MY4" i="4"/>
  <c r="NL4" i="4"/>
  <c r="PP4" i="4"/>
  <c r="PN4" i="4"/>
  <c r="OI4" i="4"/>
  <c r="OP4" i="4"/>
  <c r="OB4" i="4"/>
  <c r="OV4" i="4"/>
  <c r="MR4" i="4"/>
  <c r="MX4" i="4"/>
  <c r="NF4" i="4"/>
  <c r="PL4" i="4"/>
  <c r="PU4" i="4"/>
  <c r="OE4" i="4"/>
  <c r="OL4" i="4"/>
  <c r="PQ4" i="4"/>
  <c r="ON4" i="4"/>
  <c r="MV4" i="4"/>
  <c r="NB4" i="4"/>
  <c r="NM4" i="4"/>
  <c r="NE4" i="4"/>
  <c r="PS4" i="4"/>
  <c r="PC4" i="4"/>
  <c r="NO4" i="4"/>
  <c r="NV4" i="4"/>
  <c r="OW4" i="4"/>
  <c r="OK4" i="4"/>
  <c r="MU4" i="4"/>
  <c r="NJ4" i="4"/>
  <c r="NC4" i="4"/>
  <c r="QE35" i="4"/>
  <c r="QF35" i="4"/>
  <c r="PZ35" i="4"/>
  <c r="PM35" i="4"/>
  <c r="PT35" i="4"/>
  <c r="PS35" i="4"/>
  <c r="PW35" i="4"/>
  <c r="PD35" i="4"/>
  <c r="ON35" i="4"/>
  <c r="NX35" i="4"/>
  <c r="OU35" i="4"/>
  <c r="OE35" i="4"/>
  <c r="PB35" i="4"/>
  <c r="NV35" i="4"/>
  <c r="PA35" i="4"/>
  <c r="QC35" i="4"/>
  <c r="QB35" i="4"/>
  <c r="MK35" i="4"/>
  <c r="PE35" i="4"/>
  <c r="PH35" i="4"/>
  <c r="PG35" i="4"/>
  <c r="OV35" i="4"/>
  <c r="OB35" i="4"/>
  <c r="OQ35" i="4"/>
  <c r="NW35" i="4"/>
  <c r="OD35" i="4"/>
  <c r="OS35" i="4"/>
  <c r="NO35" i="4"/>
  <c r="OG35" i="4"/>
  <c r="PN35" i="4"/>
  <c r="QD35" i="4"/>
  <c r="PI35" i="4"/>
  <c r="PK35" i="4"/>
  <c r="PF35" i="4"/>
  <c r="OF35" i="4"/>
  <c r="OM35" i="4"/>
  <c r="OT35" i="4"/>
  <c r="NZ35" i="4"/>
  <c r="OX35" i="4"/>
  <c r="OW35" i="4"/>
  <c r="QA35" i="4"/>
  <c r="PP35" i="4"/>
  <c r="PV35" i="4"/>
  <c r="NT35" i="4"/>
  <c r="OA35" i="4"/>
  <c r="OP35" i="4"/>
  <c r="OH35" i="4"/>
  <c r="NQ35" i="4"/>
  <c r="MU35" i="4"/>
  <c r="MW35" i="4"/>
  <c r="NA35" i="4"/>
  <c r="MZ35" i="4"/>
  <c r="NL35" i="4"/>
  <c r="PX35" i="4"/>
  <c r="OZ35" i="4"/>
  <c r="OY35" i="4"/>
  <c r="PO35" i="4"/>
  <c r="NR35" i="4"/>
  <c r="MY35" i="4"/>
  <c r="MP35" i="4"/>
  <c r="MX35" i="4"/>
  <c r="NM35" i="4"/>
  <c r="NE35" i="4"/>
  <c r="ND35" i="4"/>
  <c r="PY35" i="4"/>
  <c r="PL35" i="4"/>
  <c r="OR35" i="4"/>
  <c r="OI35" i="4"/>
  <c r="OK35" i="4"/>
  <c r="NP35" i="4"/>
  <c r="ML35" i="4"/>
  <c r="MV35" i="4"/>
  <c r="MN35" i="4"/>
  <c r="NI35" i="4"/>
  <c r="NC35" i="4"/>
  <c r="NG35" i="4"/>
  <c r="PU35" i="4"/>
  <c r="PR35" i="4"/>
  <c r="OJ35" i="4"/>
  <c r="NS35" i="4"/>
  <c r="OC35" i="4"/>
  <c r="NY35" i="4"/>
  <c r="PC35" i="4"/>
  <c r="NB35" i="4"/>
  <c r="NJ35" i="4"/>
  <c r="NH35" i="4"/>
  <c r="OL35" i="4"/>
  <c r="MM35" i="4"/>
  <c r="MS35" i="4"/>
  <c r="NK35" i="4"/>
  <c r="PQ35" i="4"/>
  <c r="NU35" i="4"/>
  <c r="MQ35" i="4"/>
  <c r="MT35" i="4"/>
  <c r="NF35" i="4"/>
  <c r="PJ35" i="4"/>
  <c r="OO35" i="4"/>
  <c r="MR35" i="4"/>
  <c r="MO35" i="4"/>
  <c r="NN35" i="4"/>
  <c r="QC27" i="4"/>
  <c r="QA27" i="4"/>
  <c r="QD27" i="4"/>
  <c r="QB27" i="4"/>
  <c r="PQ27" i="4"/>
  <c r="PX27" i="4"/>
  <c r="PH27" i="4"/>
  <c r="PJ27" i="4"/>
  <c r="PF27" i="4"/>
  <c r="OU27" i="4"/>
  <c r="OE27" i="4"/>
  <c r="PA27" i="4"/>
  <c r="NU27" i="4"/>
  <c r="OT27" i="4"/>
  <c r="OD27" i="4"/>
  <c r="NO27" i="4"/>
  <c r="NY27" i="4"/>
  <c r="NP27" i="4"/>
  <c r="ON27" i="4"/>
  <c r="OV27" i="4"/>
  <c r="PZ27" i="4"/>
  <c r="PU27" i="4"/>
  <c r="PT27" i="4"/>
  <c r="PK27" i="4"/>
  <c r="PV27" i="4"/>
  <c r="OQ27" i="4"/>
  <c r="NW27" i="4"/>
  <c r="OC27" i="4"/>
  <c r="OP27" i="4"/>
  <c r="NV27" i="4"/>
  <c r="OG27" i="4"/>
  <c r="OZ27" i="4"/>
  <c r="OJ27" i="4"/>
  <c r="QF27" i="4"/>
  <c r="PE27" i="4"/>
  <c r="PR27" i="4"/>
  <c r="PC27" i="4"/>
  <c r="OA27" i="4"/>
  <c r="PN27" i="4"/>
  <c r="OH27" i="4"/>
  <c r="OO27" i="4"/>
  <c r="OF27" i="4"/>
  <c r="MV27" i="4"/>
  <c r="MY27" i="4"/>
  <c r="ML27" i="4"/>
  <c r="MZ27" i="4"/>
  <c r="NN27" i="4"/>
  <c r="NI27" i="4"/>
  <c r="QE27" i="4"/>
  <c r="PY27" i="4"/>
  <c r="PI27" i="4"/>
  <c r="PW27" i="4"/>
  <c r="OM27" i="4"/>
  <c r="OK27" i="4"/>
  <c r="NZ27" i="4"/>
  <c r="OR27" i="4"/>
  <c r="NT27" i="4"/>
  <c r="MQ27" i="4"/>
  <c r="NB27" i="4"/>
  <c r="MP27" i="4"/>
  <c r="NM27" i="4"/>
  <c r="NF27" i="4"/>
  <c r="NH27" i="4"/>
  <c r="PP27" i="4"/>
  <c r="PG27" i="4"/>
  <c r="OI27" i="4"/>
  <c r="PB27" i="4"/>
  <c r="NR27" i="4"/>
  <c r="OB27" i="4"/>
  <c r="MN27" i="4"/>
  <c r="MU27" i="4"/>
  <c r="MT27" i="4"/>
  <c r="MS27" i="4"/>
  <c r="NG27" i="4"/>
  <c r="ND27" i="4"/>
  <c r="MK27" i="4"/>
  <c r="PL27" i="4"/>
  <c r="PO27" i="4"/>
  <c r="NS27" i="4"/>
  <c r="OX27" i="4"/>
  <c r="OW27" i="4"/>
  <c r="PD27" i="4"/>
  <c r="OY27" i="4"/>
  <c r="NX27" i="4"/>
  <c r="MM27" i="4"/>
  <c r="MX27" i="4"/>
  <c r="NL27" i="4"/>
  <c r="NE27" i="4"/>
  <c r="OS27" i="4"/>
  <c r="MO27" i="4"/>
  <c r="PM27" i="4"/>
  <c r="OL27" i="4"/>
  <c r="MW27" i="4"/>
  <c r="NK27" i="4"/>
  <c r="PS27" i="4"/>
  <c r="NQ27" i="4"/>
  <c r="MR27" i="4"/>
  <c r="NA27" i="4"/>
  <c r="NJ27" i="4"/>
  <c r="NC27" i="4"/>
  <c r="QE19" i="4"/>
  <c r="QB19" i="4"/>
  <c r="QD19" i="4"/>
  <c r="PZ19" i="4"/>
  <c r="MK19" i="4"/>
  <c r="PI19" i="4"/>
  <c r="PP19" i="4"/>
  <c r="PO19" i="4"/>
  <c r="PF19" i="4"/>
  <c r="PC19" i="4"/>
  <c r="OM19" i="4"/>
  <c r="NW19" i="4"/>
  <c r="OK19" i="4"/>
  <c r="PB19" i="4"/>
  <c r="OL19" i="4"/>
  <c r="NV19" i="4"/>
  <c r="OO19" i="4"/>
  <c r="OR19" i="4"/>
  <c r="OF19" i="4"/>
  <c r="OZ19" i="4"/>
  <c r="QA19" i="4"/>
  <c r="PM19" i="4"/>
  <c r="PL19" i="4"/>
  <c r="PV19" i="4"/>
  <c r="PK19" i="4"/>
  <c r="OI19" i="4"/>
  <c r="PA19" i="4"/>
  <c r="PJ19" i="4"/>
  <c r="OH19" i="4"/>
  <c r="NO19" i="4"/>
  <c r="NQ19" i="4"/>
  <c r="PD19" i="4"/>
  <c r="OV19" i="4"/>
  <c r="QC19" i="4"/>
  <c r="PY19" i="4"/>
  <c r="PU19" i="4"/>
  <c r="PT19" i="4"/>
  <c r="PN19" i="4"/>
  <c r="OU19" i="4"/>
  <c r="NS19" i="4"/>
  <c r="OX19" i="4"/>
  <c r="NZ19" i="4"/>
  <c r="NY19" i="4"/>
  <c r="ON19" i="4"/>
  <c r="MW19" i="4"/>
  <c r="MY19" i="4"/>
  <c r="MP19" i="4"/>
  <c r="NB19" i="4"/>
  <c r="NL19" i="4"/>
  <c r="PQ19" i="4"/>
  <c r="PW19" i="4"/>
  <c r="OY19" i="4"/>
  <c r="OS19" i="4"/>
  <c r="OP19" i="4"/>
  <c r="OG19" i="4"/>
  <c r="NX19" i="4"/>
  <c r="MO19" i="4"/>
  <c r="MT19" i="4"/>
  <c r="MZ19" i="4"/>
  <c r="MU19" i="4"/>
  <c r="NI19" i="4"/>
  <c r="NK19" i="4"/>
  <c r="ND19" i="4"/>
  <c r="PE19" i="4"/>
  <c r="PG19" i="4"/>
  <c r="OQ19" i="4"/>
  <c r="OC19" i="4"/>
  <c r="OD19" i="4"/>
  <c r="OB19" i="4"/>
  <c r="NT19" i="4"/>
  <c r="MS19" i="4"/>
  <c r="MM19" i="4"/>
  <c r="ML19" i="4"/>
  <c r="NN19" i="4"/>
  <c r="NE19" i="4"/>
  <c r="NC19" i="4"/>
  <c r="QF19" i="4"/>
  <c r="PX19" i="4"/>
  <c r="PS19" i="4"/>
  <c r="OE19" i="4"/>
  <c r="NU19" i="4"/>
  <c r="NR19" i="4"/>
  <c r="NP19" i="4"/>
  <c r="PH19" i="4"/>
  <c r="OW19" i="4"/>
  <c r="MX19" i="4"/>
  <c r="NM19" i="4"/>
  <c r="NH19" i="4"/>
  <c r="PR19" i="4"/>
  <c r="OJ19" i="4"/>
  <c r="NA19" i="4"/>
  <c r="MV19" i="4"/>
  <c r="NF19" i="4"/>
  <c r="OA19" i="4"/>
  <c r="MN19" i="4"/>
  <c r="MQ19" i="4"/>
  <c r="NG19" i="4"/>
  <c r="OT19" i="4"/>
  <c r="MR19" i="4"/>
  <c r="NJ19" i="4"/>
  <c r="QC11" i="4"/>
  <c r="QB11" i="4"/>
  <c r="QE11" i="4"/>
  <c r="QF11" i="4"/>
  <c r="PM11" i="4"/>
  <c r="PT11" i="4"/>
  <c r="PW11" i="4"/>
  <c r="PN11" i="4"/>
  <c r="PK11" i="4"/>
  <c r="OQ11" i="4"/>
  <c r="OA11" i="4"/>
  <c r="PB11" i="4"/>
  <c r="PY11" i="4"/>
  <c r="PU11" i="4"/>
  <c r="PX11" i="4"/>
  <c r="PO11" i="4"/>
  <c r="PS11" i="4"/>
  <c r="OU11" i="4"/>
  <c r="NW11" i="4"/>
  <c r="OT11" i="4"/>
  <c r="OD11" i="4"/>
  <c r="NO11" i="4"/>
  <c r="OB11" i="4"/>
  <c r="OF11" i="4"/>
  <c r="OO11" i="4"/>
  <c r="PD11" i="4"/>
  <c r="OK11" i="4"/>
  <c r="QA11" i="4"/>
  <c r="PI11" i="4"/>
  <c r="PH11" i="4"/>
  <c r="PR11" i="4"/>
  <c r="OI11" i="4"/>
  <c r="OX11" i="4"/>
  <c r="NZ11" i="4"/>
  <c r="OR11" i="4"/>
  <c r="OV11" i="4"/>
  <c r="OG11" i="4"/>
  <c r="NX11" i="4"/>
  <c r="MW11" i="4"/>
  <c r="MY11" i="4"/>
  <c r="MU11" i="4"/>
  <c r="MZ11" i="4"/>
  <c r="QD11" i="4"/>
  <c r="PQ11" i="4"/>
  <c r="PG11" i="4"/>
  <c r="OY11" i="4"/>
  <c r="PJ11" i="4"/>
  <c r="NV11" i="4"/>
  <c r="NT11" i="4"/>
  <c r="OW11" i="4"/>
  <c r="PA11" i="4"/>
  <c r="MS11" i="4"/>
  <c r="MM11" i="4"/>
  <c r="NB11" i="4"/>
  <c r="NL11" i="4"/>
  <c r="NF11" i="4"/>
  <c r="NC11" i="4"/>
  <c r="PZ11" i="4"/>
  <c r="PE11" i="4"/>
  <c r="PV11" i="4"/>
  <c r="OM11" i="4"/>
  <c r="OP11" i="4"/>
  <c r="NR11" i="4"/>
  <c r="NP11" i="4"/>
  <c r="NY11" i="4"/>
  <c r="NU11" i="4"/>
  <c r="NA11" i="4"/>
  <c r="MR11" i="4"/>
  <c r="MV11" i="4"/>
  <c r="NM11" i="4"/>
  <c r="NG11" i="4"/>
  <c r="NE11" i="4"/>
  <c r="PP11" i="4"/>
  <c r="PF11" i="4"/>
  <c r="OE11" i="4"/>
  <c r="OL11" i="4"/>
  <c r="OZ11" i="4"/>
  <c r="OS11" i="4"/>
  <c r="NQ11" i="4"/>
  <c r="PL11" i="4"/>
  <c r="OJ11" i="4"/>
  <c r="MT11" i="4"/>
  <c r="MP11" i="4"/>
  <c r="NJ11" i="4"/>
  <c r="ND11" i="4"/>
  <c r="PC11" i="4"/>
  <c r="OC11" i="4"/>
  <c r="MX11" i="4"/>
  <c r="NI11" i="4"/>
  <c r="NS11" i="4"/>
  <c r="ON11" i="4"/>
  <c r="MO11" i="4"/>
  <c r="MQ11" i="4"/>
  <c r="NK11" i="4"/>
  <c r="MK11" i="4"/>
  <c r="OH11" i="4"/>
  <c r="MN11" i="4"/>
  <c r="ML11" i="4"/>
  <c r="NN11" i="4"/>
  <c r="NH11" i="4"/>
  <c r="QF38" i="4"/>
  <c r="PY38" i="4"/>
  <c r="QC38" i="4"/>
  <c r="QD38" i="4"/>
  <c r="QB38" i="4"/>
  <c r="PU38" i="4"/>
  <c r="PE38" i="4"/>
  <c r="PL38" i="4"/>
  <c r="PG38" i="4"/>
  <c r="PK38" i="4"/>
  <c r="OV38" i="4"/>
  <c r="OF38" i="4"/>
  <c r="PC38" i="4"/>
  <c r="OM38" i="4"/>
  <c r="NW38" i="4"/>
  <c r="OL38" i="4"/>
  <c r="PS38" i="4"/>
  <c r="PA38" i="4"/>
  <c r="NU38" i="4"/>
  <c r="OW38" i="4"/>
  <c r="NY38" i="4"/>
  <c r="NA38" i="4"/>
  <c r="NB38" i="4"/>
  <c r="MR38" i="4"/>
  <c r="MX38" i="4"/>
  <c r="NN38" i="4"/>
  <c r="PQ38" i="4"/>
  <c r="PT38" i="4"/>
  <c r="PO38" i="4"/>
  <c r="PJ38" i="4"/>
  <c r="ON38" i="4"/>
  <c r="NT38" i="4"/>
  <c r="OI38" i="4"/>
  <c r="PB38" i="4"/>
  <c r="NP38" i="4"/>
  <c r="OS38" i="4"/>
  <c r="NZ38" i="4"/>
  <c r="NO38" i="4"/>
  <c r="MK38" i="4"/>
  <c r="MW38" i="4"/>
  <c r="MP38" i="4"/>
  <c r="MM38" i="4"/>
  <c r="NJ38" i="4"/>
  <c r="NG38" i="4"/>
  <c r="NH38" i="4"/>
  <c r="QE38" i="4"/>
  <c r="QA38" i="4"/>
  <c r="PM38" i="4"/>
  <c r="PP38" i="4"/>
  <c r="PV38" i="4"/>
  <c r="PD38" i="4"/>
  <c r="OJ38" i="4"/>
  <c r="OY38" i="4"/>
  <c r="OE38" i="4"/>
  <c r="OT38" i="4"/>
  <c r="OX38" i="4"/>
  <c r="OK38" i="4"/>
  <c r="OO38" i="4"/>
  <c r="NQ38" i="4"/>
  <c r="ML38" i="4"/>
  <c r="MU38" i="4"/>
  <c r="MN38" i="4"/>
  <c r="NL38" i="4"/>
  <c r="NC38" i="4"/>
  <c r="PZ38" i="4"/>
  <c r="PX38" i="4"/>
  <c r="PF38" i="4"/>
  <c r="NX38" i="4"/>
  <c r="NS38" i="4"/>
  <c r="NR38" i="4"/>
  <c r="OG38" i="4"/>
  <c r="MS38" i="4"/>
  <c r="MT38" i="4"/>
  <c r="NI38" i="4"/>
  <c r="NE38" i="4"/>
  <c r="PH38" i="4"/>
  <c r="OZ38" i="4"/>
  <c r="OU38" i="4"/>
  <c r="OD38" i="4"/>
  <c r="OC38" i="4"/>
  <c r="MQ38" i="4"/>
  <c r="MY38" i="4"/>
  <c r="NK38" i="4"/>
  <c r="PW38" i="4"/>
  <c r="OR38" i="4"/>
  <c r="OQ38" i="4"/>
  <c r="NV38" i="4"/>
  <c r="OP38" i="4"/>
  <c r="MV38" i="4"/>
  <c r="NF38" i="4"/>
  <c r="PI38" i="4"/>
  <c r="PN38" i="4"/>
  <c r="OB38" i="4"/>
  <c r="OA38" i="4"/>
  <c r="OH38" i="4"/>
  <c r="PR38" i="4"/>
  <c r="MO38" i="4"/>
  <c r="MZ38" i="4"/>
  <c r="NM38" i="4"/>
  <c r="ND38" i="4"/>
  <c r="PZ30" i="4"/>
  <c r="QC30" i="4"/>
  <c r="QF30" i="4"/>
  <c r="QA30" i="4"/>
  <c r="PI30" i="4"/>
  <c r="PP30" i="4"/>
  <c r="PO30" i="4"/>
  <c r="PF30" i="4"/>
  <c r="PC30" i="4"/>
  <c r="OM30" i="4"/>
  <c r="NW30" i="4"/>
  <c r="OS30" i="4"/>
  <c r="PR30" i="4"/>
  <c r="OP30" i="4"/>
  <c r="NZ30" i="4"/>
  <c r="OO30" i="4"/>
  <c r="OZ30" i="4"/>
  <c r="ON30" i="4"/>
  <c r="OR30" i="4"/>
  <c r="QE30" i="4"/>
  <c r="PY30" i="4"/>
  <c r="PQ30" i="4"/>
  <c r="PT30" i="4"/>
  <c r="PG30" i="4"/>
  <c r="PJ30" i="4"/>
  <c r="OQ30" i="4"/>
  <c r="NS30" i="4"/>
  <c r="OC30" i="4"/>
  <c r="OT30" i="4"/>
  <c r="NV30" i="4"/>
  <c r="NY30" i="4"/>
  <c r="OB30" i="4"/>
  <c r="PD30" i="4"/>
  <c r="MK30" i="4"/>
  <c r="MS30" i="4"/>
  <c r="MQ30" i="4"/>
  <c r="MU30" i="4"/>
  <c r="MN30" i="4"/>
  <c r="NN30" i="4"/>
  <c r="PM30" i="4"/>
  <c r="PH30" i="4"/>
  <c r="PK30" i="4"/>
  <c r="OI30" i="4"/>
  <c r="PA30" i="4"/>
  <c r="OX30" i="4"/>
  <c r="NR30" i="4"/>
  <c r="OJ30" i="4"/>
  <c r="NO30" i="4"/>
  <c r="MO30" i="4"/>
  <c r="MV30" i="4"/>
  <c r="MM30" i="4"/>
  <c r="MT30" i="4"/>
  <c r="NL30" i="4"/>
  <c r="NK30" i="4"/>
  <c r="NG30" i="4"/>
  <c r="QD30" i="4"/>
  <c r="PE30" i="4"/>
  <c r="PW30" i="4"/>
  <c r="PS30" i="4"/>
  <c r="OE30" i="4"/>
  <c r="OK30" i="4"/>
  <c r="OL30" i="4"/>
  <c r="OW30" i="4"/>
  <c r="NT30" i="4"/>
  <c r="NX30" i="4"/>
  <c r="MW30" i="4"/>
  <c r="NB30" i="4"/>
  <c r="MX30" i="4"/>
  <c r="NM30" i="4"/>
  <c r="NH30" i="4"/>
  <c r="NC30" i="4"/>
  <c r="PX30" i="4"/>
  <c r="PV30" i="4"/>
  <c r="OY30" i="4"/>
  <c r="OA30" i="4"/>
  <c r="NU30" i="4"/>
  <c r="OH30" i="4"/>
  <c r="OG30" i="4"/>
  <c r="OV30" i="4"/>
  <c r="QB30" i="4"/>
  <c r="OU30" i="4"/>
  <c r="NQ30" i="4"/>
  <c r="MZ30" i="4"/>
  <c r="NJ30" i="4"/>
  <c r="PU30" i="4"/>
  <c r="NP30" i="4"/>
  <c r="OF30" i="4"/>
  <c r="NA30" i="4"/>
  <c r="MY30" i="4"/>
  <c r="NE30" i="4"/>
  <c r="PL30" i="4"/>
  <c r="PB30" i="4"/>
  <c r="ML30" i="4"/>
  <c r="MR30" i="4"/>
  <c r="NF30" i="4"/>
  <c r="PN30" i="4"/>
  <c r="OD30" i="4"/>
  <c r="MP30" i="4"/>
  <c r="NI30" i="4"/>
  <c r="ND30" i="4"/>
  <c r="PZ22" i="4"/>
  <c r="QE22" i="4"/>
  <c r="QA22" i="4"/>
  <c r="QB22" i="4"/>
  <c r="PQ22" i="4"/>
  <c r="PX22" i="4"/>
  <c r="PH22" i="4"/>
  <c r="PJ22" i="4"/>
  <c r="PF22" i="4"/>
  <c r="OU22" i="4"/>
  <c r="OE22" i="4"/>
  <c r="NP22" i="4"/>
  <c r="OC22" i="4"/>
  <c r="OX22" i="4"/>
  <c r="OH22" i="4"/>
  <c r="NR22" i="4"/>
  <c r="NY22" i="4"/>
  <c r="NT22" i="4"/>
  <c r="OF22" i="4"/>
  <c r="NX22" i="4"/>
  <c r="QF22" i="4"/>
  <c r="PM22" i="4"/>
  <c r="PP22" i="4"/>
  <c r="PR22" i="4"/>
  <c r="PO22" i="4"/>
  <c r="OM22" i="4"/>
  <c r="NS22" i="4"/>
  <c r="NU22" i="4"/>
  <c r="OP22" i="4"/>
  <c r="NV22" i="4"/>
  <c r="NQ22" i="4"/>
  <c r="ON22" i="4"/>
  <c r="PD22" i="4"/>
  <c r="MU22" i="4"/>
  <c r="NB22" i="4"/>
  <c r="NA22" i="4"/>
  <c r="MP22" i="4"/>
  <c r="NN22" i="4"/>
  <c r="QD22" i="4"/>
  <c r="PU22" i="4"/>
  <c r="PL22" i="4"/>
  <c r="PG22" i="4"/>
  <c r="OQ22" i="4"/>
  <c r="PA22" i="4"/>
  <c r="PB22" i="4"/>
  <c r="NZ22" i="4"/>
  <c r="OZ22" i="4"/>
  <c r="NO22" i="4"/>
  <c r="MN22" i="4"/>
  <c r="MR22" i="4"/>
  <c r="MV22" i="4"/>
  <c r="NM22" i="4"/>
  <c r="NG22" i="4"/>
  <c r="NE22" i="4"/>
  <c r="QC22" i="4"/>
  <c r="PI22" i="4"/>
  <c r="PS22" i="4"/>
  <c r="PV22" i="4"/>
  <c r="OI22" i="4"/>
  <c r="OS22" i="4"/>
  <c r="OT22" i="4"/>
  <c r="OW22" i="4"/>
  <c r="OJ22" i="4"/>
  <c r="OB22" i="4"/>
  <c r="MS22" i="4"/>
  <c r="MW22" i="4"/>
  <c r="MT22" i="4"/>
  <c r="NI22" i="4"/>
  <c r="NC22" i="4"/>
  <c r="PY22" i="4"/>
  <c r="PE22" i="4"/>
  <c r="PK22" i="4"/>
  <c r="PC22" i="4"/>
  <c r="OA22" i="4"/>
  <c r="OK22" i="4"/>
  <c r="OL22" i="4"/>
  <c r="OO22" i="4"/>
  <c r="OR22" i="4"/>
  <c r="PT22" i="4"/>
  <c r="PN22" i="4"/>
  <c r="MK22" i="4"/>
  <c r="MQ22" i="4"/>
  <c r="MY22" i="4"/>
  <c r="NL22" i="4"/>
  <c r="NF22" i="4"/>
  <c r="PW22" i="4"/>
  <c r="OD22" i="4"/>
  <c r="MX22" i="4"/>
  <c r="MZ22" i="4"/>
  <c r="NH22" i="4"/>
  <c r="OY22" i="4"/>
  <c r="OG22" i="4"/>
  <c r="ML22" i="4"/>
  <c r="ND22" i="4"/>
  <c r="NW22" i="4"/>
  <c r="OV22" i="4"/>
  <c r="MM22" i="4"/>
  <c r="MO22" i="4"/>
  <c r="NJ22" i="4"/>
  <c r="NK22" i="4"/>
  <c r="PZ14" i="4"/>
  <c r="PY14" i="4"/>
  <c r="QC14" i="4"/>
  <c r="QA14" i="4"/>
  <c r="QF14" i="4"/>
  <c r="PU14" i="4"/>
  <c r="PE14" i="4"/>
  <c r="PL14" i="4"/>
  <c r="PR14" i="4"/>
  <c r="PV14" i="4"/>
  <c r="OY14" i="4"/>
  <c r="OI14" i="4"/>
  <c r="NS14" i="4"/>
  <c r="OG14" i="4"/>
  <c r="PB14" i="4"/>
  <c r="OL14" i="4"/>
  <c r="NV14" i="4"/>
  <c r="OK14" i="4"/>
  <c r="OJ14" i="4"/>
  <c r="OV14" i="4"/>
  <c r="PD14" i="4"/>
  <c r="MU14" i="4"/>
  <c r="MX14" i="4"/>
  <c r="NB14" i="4"/>
  <c r="MO14" i="4"/>
  <c r="NN14" i="4"/>
  <c r="QE14" i="4"/>
  <c r="QB14" i="4"/>
  <c r="PI14" i="4"/>
  <c r="PH14" i="4"/>
  <c r="PW14" i="4"/>
  <c r="PC14" i="4"/>
  <c r="OE14" i="4"/>
  <c r="OW14" i="4"/>
  <c r="PN14" i="4"/>
  <c r="OH14" i="4"/>
  <c r="PA14" i="4"/>
  <c r="OZ14" i="4"/>
  <c r="OF14" i="4"/>
  <c r="MN14" i="4"/>
  <c r="MW14" i="4"/>
  <c r="MV14" i="4"/>
  <c r="NI14" i="4"/>
  <c r="NK14" i="4"/>
  <c r="ND14" i="4"/>
  <c r="QD14" i="4"/>
  <c r="PX14" i="4"/>
  <c r="PS14" i="4"/>
  <c r="PG14" i="4"/>
  <c r="OU14" i="4"/>
  <c r="OA14" i="4"/>
  <c r="OO14" i="4"/>
  <c r="OX14" i="4"/>
  <c r="OD14" i="4"/>
  <c r="OS14" i="4"/>
  <c r="NT14" i="4"/>
  <c r="NO14" i="4"/>
  <c r="MM14" i="4"/>
  <c r="MS14" i="4"/>
  <c r="MT14" i="4"/>
  <c r="MZ14" i="4"/>
  <c r="NJ14" i="4"/>
  <c r="NH14" i="4"/>
  <c r="NG14" i="4"/>
  <c r="PM14" i="4"/>
  <c r="PJ14" i="4"/>
  <c r="OM14" i="4"/>
  <c r="NQ14" i="4"/>
  <c r="NR14" i="4"/>
  <c r="ON14" i="4"/>
  <c r="MR14" i="4"/>
  <c r="NF14" i="4"/>
  <c r="PT14" i="4"/>
  <c r="PF14" i="4"/>
  <c r="NW14" i="4"/>
  <c r="OT14" i="4"/>
  <c r="OC14" i="4"/>
  <c r="OB14" i="4"/>
  <c r="MQ14" i="4"/>
  <c r="MP14" i="4"/>
  <c r="NC14" i="4"/>
  <c r="PP14" i="4"/>
  <c r="PO14" i="4"/>
  <c r="NP14" i="4"/>
  <c r="OP14" i="4"/>
  <c r="NU14" i="4"/>
  <c r="NX14" i="4"/>
  <c r="MY14" i="4"/>
  <c r="NA14" i="4"/>
  <c r="NM14" i="4"/>
  <c r="PQ14" i="4"/>
  <c r="PK14" i="4"/>
  <c r="OQ14" i="4"/>
  <c r="NY14" i="4"/>
  <c r="NZ14" i="4"/>
  <c r="OR14" i="4"/>
  <c r="MK14" i="4"/>
  <c r="ML14" i="4"/>
  <c r="NL14" i="4"/>
  <c r="NE14" i="4"/>
  <c r="QA6" i="4"/>
  <c r="QC6" i="4"/>
  <c r="QB6" i="4"/>
  <c r="PZ6" i="4"/>
  <c r="QE6" i="4"/>
  <c r="PP6" i="4"/>
  <c r="PO6" i="4"/>
  <c r="PN6" i="4"/>
  <c r="PE6" i="4"/>
  <c r="OU6" i="4"/>
  <c r="OE6" i="4"/>
  <c r="NP6" i="4"/>
  <c r="OX6" i="4"/>
  <c r="OH6" i="4"/>
  <c r="NR6" i="4"/>
  <c r="OB6" i="4"/>
  <c r="NX6" i="4"/>
  <c r="OW6" i="4"/>
  <c r="NQ6" i="4"/>
  <c r="PA6" i="4"/>
  <c r="MM6" i="4"/>
  <c r="MN6" i="4"/>
  <c r="MR6" i="4"/>
  <c r="MZ6" i="4"/>
  <c r="MT6" i="4"/>
  <c r="NM6" i="4"/>
  <c r="NL6" i="4"/>
  <c r="PX6" i="4"/>
  <c r="PS6" i="4"/>
  <c r="PF6" i="4"/>
  <c r="PC6" i="4"/>
  <c r="OI6" i="4"/>
  <c r="PJ6" i="4"/>
  <c r="OP6" i="4"/>
  <c r="NV6" i="4"/>
  <c r="NT6" i="4"/>
  <c r="OC6" i="4"/>
  <c r="NY6" i="4"/>
  <c r="OK6" i="4"/>
  <c r="MK6" i="4"/>
  <c r="MY6" i="4"/>
  <c r="MW6" i="4"/>
  <c r="NA6" i="4"/>
  <c r="NJ6" i="4"/>
  <c r="NF6" i="4"/>
  <c r="NH6" i="4"/>
  <c r="QF6" i="4"/>
  <c r="PT6" i="4"/>
  <c r="PK6" i="4"/>
  <c r="PV6" i="4"/>
  <c r="OY6" i="4"/>
  <c r="OA6" i="4"/>
  <c r="PQ6" i="4"/>
  <c r="OL6" i="4"/>
  <c r="OZ6" i="4"/>
  <c r="PD6" i="4"/>
  <c r="PI6" i="4"/>
  <c r="NO6" i="4"/>
  <c r="NU6" i="4"/>
  <c r="MS6" i="4"/>
  <c r="NB6" i="4"/>
  <c r="MP6" i="4"/>
  <c r="NN6" i="4"/>
  <c r="NG6" i="4"/>
  <c r="ND6" i="4"/>
  <c r="PY6" i="4"/>
  <c r="PU6" i="4"/>
  <c r="PW6" i="4"/>
  <c r="OM6" i="4"/>
  <c r="OT6" i="4"/>
  <c r="OJ6" i="4"/>
  <c r="OG6" i="4"/>
  <c r="MU6" i="4"/>
  <c r="MV6" i="4"/>
  <c r="NK6" i="4"/>
  <c r="QD6" i="4"/>
  <c r="PL6" i="4"/>
  <c r="PM6" i="4"/>
  <c r="NW6" i="4"/>
  <c r="OD6" i="4"/>
  <c r="ON6" i="4"/>
  <c r="OV6" i="4"/>
  <c r="MX6" i="4"/>
  <c r="NE6" i="4"/>
  <c r="PH6" i="4"/>
  <c r="PR6" i="4"/>
  <c r="NS6" i="4"/>
  <c r="NZ6" i="4"/>
  <c r="OS6" i="4"/>
  <c r="OF6" i="4"/>
  <c r="ML6" i="4"/>
  <c r="NI6" i="4"/>
  <c r="NC6" i="4"/>
  <c r="PG6" i="4"/>
  <c r="OQ6" i="4"/>
  <c r="PB6" i="4"/>
  <c r="OR6" i="4"/>
  <c r="OO6" i="4"/>
  <c r="MQ6" i="4"/>
  <c r="MO6" i="4"/>
  <c r="QE37" i="4"/>
  <c r="QA37" i="4"/>
  <c r="QC37" i="4"/>
  <c r="PZ37" i="4"/>
  <c r="QD37" i="4"/>
  <c r="PY37" i="4"/>
  <c r="PQ37" i="4"/>
  <c r="PX37" i="4"/>
  <c r="PH37" i="4"/>
  <c r="PJ37" i="4"/>
  <c r="PD37" i="4"/>
  <c r="ON37" i="4"/>
  <c r="NX37" i="4"/>
  <c r="OY37" i="4"/>
  <c r="OI37" i="4"/>
  <c r="NS37" i="4"/>
  <c r="OL37" i="4"/>
  <c r="NZ37" i="4"/>
  <c r="OK37" i="4"/>
  <c r="OX37" i="4"/>
  <c r="NQ37" i="4"/>
  <c r="NY37" i="4"/>
  <c r="MY37" i="4"/>
  <c r="ML37" i="4"/>
  <c r="MO37" i="4"/>
  <c r="MT37" i="4"/>
  <c r="NJ37" i="4"/>
  <c r="NI37" i="4"/>
  <c r="QF37" i="4"/>
  <c r="PU37" i="4"/>
  <c r="PT37" i="4"/>
  <c r="PK37" i="4"/>
  <c r="PW37" i="4"/>
  <c r="OJ37" i="4"/>
  <c r="PV37" i="4"/>
  <c r="OM37" i="4"/>
  <c r="PG37" i="4"/>
  <c r="NV37" i="4"/>
  <c r="OS37" i="4"/>
  <c r="OH37" i="4"/>
  <c r="OO37" i="4"/>
  <c r="MN37" i="4"/>
  <c r="MW37" i="4"/>
  <c r="NA37" i="4"/>
  <c r="NK37" i="4"/>
  <c r="NH37" i="4"/>
  <c r="QB37" i="4"/>
  <c r="PM37" i="4"/>
  <c r="PP37" i="4"/>
  <c r="PR37" i="4"/>
  <c r="OZ37" i="4"/>
  <c r="OF37" i="4"/>
  <c r="PC37" i="4"/>
  <c r="OE37" i="4"/>
  <c r="PB37" i="4"/>
  <c r="OP37" i="4"/>
  <c r="OC37" i="4"/>
  <c r="NR37" i="4"/>
  <c r="NO37" i="4"/>
  <c r="MM37" i="4"/>
  <c r="MS37" i="4"/>
  <c r="NB37" i="4"/>
  <c r="MV37" i="4"/>
  <c r="NL37" i="4"/>
  <c r="NE37" i="4"/>
  <c r="NC37" i="4"/>
  <c r="PE37" i="4"/>
  <c r="PN37" i="4"/>
  <c r="NT37" i="4"/>
  <c r="NW37" i="4"/>
  <c r="PA37" i="4"/>
  <c r="OG37" i="4"/>
  <c r="MU37" i="4"/>
  <c r="MP37" i="4"/>
  <c r="NM37" i="4"/>
  <c r="PL37" i="4"/>
  <c r="OV37" i="4"/>
  <c r="OU37" i="4"/>
  <c r="OT37" i="4"/>
  <c r="NU37" i="4"/>
  <c r="MX37" i="4"/>
  <c r="NF37" i="4"/>
  <c r="MK37" i="4"/>
  <c r="PS37" i="4"/>
  <c r="OR37" i="4"/>
  <c r="OQ37" i="4"/>
  <c r="OD37" i="4"/>
  <c r="NP37" i="4"/>
  <c r="MR37" i="4"/>
  <c r="NG37" i="4"/>
  <c r="PI37" i="4"/>
  <c r="PO37" i="4"/>
  <c r="OB37" i="4"/>
  <c r="OA37" i="4"/>
  <c r="PF37" i="4"/>
  <c r="OW37" i="4"/>
  <c r="MQ37" i="4"/>
  <c r="MZ37" i="4"/>
  <c r="NN37" i="4"/>
  <c r="ND37" i="4"/>
  <c r="QD29" i="4"/>
  <c r="QB29" i="4"/>
  <c r="QE29" i="4"/>
  <c r="QA29" i="4"/>
  <c r="QF29" i="4"/>
  <c r="PY29" i="4"/>
  <c r="PM29" i="4"/>
  <c r="PT29" i="4"/>
  <c r="PS29" i="4"/>
  <c r="PO29" i="4"/>
  <c r="PC29" i="4"/>
  <c r="OM29" i="4"/>
  <c r="NW29" i="4"/>
  <c r="OS29" i="4"/>
  <c r="PB29" i="4"/>
  <c r="OL29" i="4"/>
  <c r="NV29" i="4"/>
  <c r="OO29" i="4"/>
  <c r="PF29" i="4"/>
  <c r="NO29" i="4"/>
  <c r="NX29" i="4"/>
  <c r="MY29" i="4"/>
  <c r="ML29" i="4"/>
  <c r="MT29" i="4"/>
  <c r="MO29" i="4"/>
  <c r="NN29" i="4"/>
  <c r="PZ29" i="4"/>
  <c r="PQ29" i="4"/>
  <c r="PP29" i="4"/>
  <c r="PR29" i="4"/>
  <c r="PV29" i="4"/>
  <c r="OI29" i="4"/>
  <c r="PG29" i="4"/>
  <c r="NU29" i="4"/>
  <c r="OH29" i="4"/>
  <c r="NP29" i="4"/>
  <c r="NQ29" i="4"/>
  <c r="OV29" i="4"/>
  <c r="NT29" i="4"/>
  <c r="MM29" i="4"/>
  <c r="MS29" i="4"/>
  <c r="NB29" i="4"/>
  <c r="MP29" i="4"/>
  <c r="NJ29" i="4"/>
  <c r="NG29" i="4"/>
  <c r="NC29" i="4"/>
  <c r="QC29" i="4"/>
  <c r="PI29" i="4"/>
  <c r="PL29" i="4"/>
  <c r="PJ29" i="4"/>
  <c r="OY29" i="4"/>
  <c r="OE29" i="4"/>
  <c r="PA29" i="4"/>
  <c r="OX29" i="4"/>
  <c r="OD29" i="4"/>
  <c r="OW29" i="4"/>
  <c r="OR29" i="4"/>
  <c r="PD29" i="4"/>
  <c r="OF29" i="4"/>
  <c r="MQ29" i="4"/>
  <c r="MX29" i="4"/>
  <c r="MV29" i="4"/>
  <c r="NL29" i="4"/>
  <c r="NK29" i="4"/>
  <c r="NF29" i="4"/>
  <c r="PX29" i="4"/>
  <c r="PW29" i="4"/>
  <c r="NS29" i="4"/>
  <c r="OP29" i="4"/>
  <c r="NY29" i="4"/>
  <c r="OZ29" i="4"/>
  <c r="MW29" i="4"/>
  <c r="NI29" i="4"/>
  <c r="ND29" i="4"/>
  <c r="MK29" i="4"/>
  <c r="PH29" i="4"/>
  <c r="OU29" i="4"/>
  <c r="OK29" i="4"/>
  <c r="NZ29" i="4"/>
  <c r="OB29" i="4"/>
  <c r="MU29" i="4"/>
  <c r="MZ29" i="4"/>
  <c r="NE29" i="4"/>
  <c r="PU29" i="4"/>
  <c r="PK29" i="4"/>
  <c r="OQ29" i="4"/>
  <c r="OC29" i="4"/>
  <c r="NR29" i="4"/>
  <c r="OJ29" i="4"/>
  <c r="MN29" i="4"/>
  <c r="NA29" i="4"/>
  <c r="PE29" i="4"/>
  <c r="PN29" i="4"/>
  <c r="OA29" i="4"/>
  <c r="OT29" i="4"/>
  <c r="OG29" i="4"/>
  <c r="ON29" i="4"/>
  <c r="MR29" i="4"/>
  <c r="NM29" i="4"/>
  <c r="NH29" i="4"/>
  <c r="QE21" i="4"/>
  <c r="PZ21" i="4"/>
  <c r="QA21" i="4"/>
  <c r="QF21" i="4"/>
  <c r="QC21" i="4"/>
  <c r="MK21" i="4"/>
  <c r="PI21" i="4"/>
  <c r="PP21" i="4"/>
  <c r="PO21" i="4"/>
  <c r="PF21" i="4"/>
  <c r="OY21" i="4"/>
  <c r="OI21" i="4"/>
  <c r="NS21" i="4"/>
  <c r="OK21" i="4"/>
  <c r="OX21" i="4"/>
  <c r="OH21" i="4"/>
  <c r="NR21" i="4"/>
  <c r="OG21" i="4"/>
  <c r="OB21" i="4"/>
  <c r="PD21" i="4"/>
  <c r="NO21" i="4"/>
  <c r="NA21" i="4"/>
  <c r="MN21" i="4"/>
  <c r="MV21" i="4"/>
  <c r="MX21" i="4"/>
  <c r="NJ21" i="4"/>
  <c r="NI21" i="4"/>
  <c r="QB21" i="4"/>
  <c r="PM21" i="4"/>
  <c r="PL21" i="4"/>
  <c r="PV21" i="4"/>
  <c r="PC21" i="4"/>
  <c r="OE21" i="4"/>
  <c r="PA21" i="4"/>
  <c r="PB21" i="4"/>
  <c r="OD21" i="4"/>
  <c r="OW21" i="4"/>
  <c r="OR21" i="4"/>
  <c r="ON21" i="4"/>
  <c r="OF21" i="4"/>
  <c r="MS21" i="4"/>
  <c r="MZ21" i="4"/>
  <c r="MR21" i="4"/>
  <c r="NL21" i="4"/>
  <c r="NK21" i="4"/>
  <c r="NH21" i="4"/>
  <c r="PY21" i="4"/>
  <c r="PE21" i="4"/>
  <c r="PH21" i="4"/>
  <c r="PN21" i="4"/>
  <c r="OU21" i="4"/>
  <c r="OA21" i="4"/>
  <c r="OS21" i="4"/>
  <c r="OT21" i="4"/>
  <c r="NZ21" i="4"/>
  <c r="OO21" i="4"/>
  <c r="OZ21" i="4"/>
  <c r="NX21" i="4"/>
  <c r="MW21" i="4"/>
  <c r="MT21" i="4"/>
  <c r="MM21" i="4"/>
  <c r="NN21" i="4"/>
  <c r="NE21" i="4"/>
  <c r="NG21" i="4"/>
  <c r="QD21" i="4"/>
  <c r="PT21" i="4"/>
  <c r="PJ21" i="4"/>
  <c r="PS21" i="4"/>
  <c r="OL21" i="4"/>
  <c r="NQ21" i="4"/>
  <c r="PR21" i="4"/>
  <c r="MU21" i="4"/>
  <c r="NB21" i="4"/>
  <c r="PU21" i="4"/>
  <c r="PW21" i="4"/>
  <c r="OQ21" i="4"/>
  <c r="OC21" i="4"/>
  <c r="NV21" i="4"/>
  <c r="NT21" i="4"/>
  <c r="MY21" i="4"/>
  <c r="NF21" i="4"/>
  <c r="PQ21" i="4"/>
  <c r="PG21" i="4"/>
  <c r="OM21" i="4"/>
  <c r="NU21" i="4"/>
  <c r="NP21" i="4"/>
  <c r="OV21" i="4"/>
  <c r="MO21" i="4"/>
  <c r="ML21" i="4"/>
  <c r="NC21" i="4"/>
  <c r="PX21" i="4"/>
  <c r="PK21" i="4"/>
  <c r="NW21" i="4"/>
  <c r="OP21" i="4"/>
  <c r="NY21" i="4"/>
  <c r="OJ21" i="4"/>
  <c r="MP21" i="4"/>
  <c r="MQ21" i="4"/>
  <c r="NM21" i="4"/>
  <c r="ND21" i="4"/>
  <c r="QD13" i="4"/>
  <c r="PZ13" i="4"/>
  <c r="QF13" i="4"/>
  <c r="PQ13" i="4"/>
  <c r="PX13" i="4"/>
  <c r="PH13" i="4"/>
  <c r="PV13" i="4"/>
  <c r="PJ13" i="4"/>
  <c r="OQ13" i="4"/>
  <c r="OA13" i="4"/>
  <c r="OO13" i="4"/>
  <c r="PB13" i="4"/>
  <c r="OL13" i="4"/>
  <c r="NV13" i="4"/>
  <c r="PA13" i="4"/>
  <c r="NU13" i="4"/>
  <c r="OZ13" i="4"/>
  <c r="PD13" i="4"/>
  <c r="OF13" i="4"/>
  <c r="QB13" i="4"/>
  <c r="MK13" i="4"/>
  <c r="PE13" i="4"/>
  <c r="PW13" i="4"/>
  <c r="PF13" i="4"/>
  <c r="OU13" i="4"/>
  <c r="NW13" i="4"/>
  <c r="NY13" i="4"/>
  <c r="OP13" i="4"/>
  <c r="NR13" i="4"/>
  <c r="OK13" i="4"/>
  <c r="OB13" i="4"/>
  <c r="ON13" i="4"/>
  <c r="PM13" i="4"/>
  <c r="PL13" i="4"/>
  <c r="PK13" i="4"/>
  <c r="OI13" i="4"/>
  <c r="OG13" i="4"/>
  <c r="OH13" i="4"/>
  <c r="PS13" i="4"/>
  <c r="OR13" i="4"/>
  <c r="NX13" i="4"/>
  <c r="NA13" i="4"/>
  <c r="MN13" i="4"/>
  <c r="NB13" i="4"/>
  <c r="MR13" i="4"/>
  <c r="NN13" i="4"/>
  <c r="QE13" i="4"/>
  <c r="PY13" i="4"/>
  <c r="PP13" i="4"/>
  <c r="PC13" i="4"/>
  <c r="NS13" i="4"/>
  <c r="OT13" i="4"/>
  <c r="OS13" i="4"/>
  <c r="NO13" i="4"/>
  <c r="MW13" i="4"/>
  <c r="MT13" i="4"/>
  <c r="MX13" i="4"/>
  <c r="NL13" i="4"/>
  <c r="NG13" i="4"/>
  <c r="NE13" i="4"/>
  <c r="QC13" i="4"/>
  <c r="PU13" i="4"/>
  <c r="PO13" i="4"/>
  <c r="OY13" i="4"/>
  <c r="OW13" i="4"/>
  <c r="OD13" i="4"/>
  <c r="OC13" i="4"/>
  <c r="OV13" i="4"/>
  <c r="MP13" i="4"/>
  <c r="MY13" i="4"/>
  <c r="ML13" i="4"/>
  <c r="NM13" i="4"/>
  <c r="NH13" i="4"/>
  <c r="NK13" i="4"/>
  <c r="PI13" i="4"/>
  <c r="PG13" i="4"/>
  <c r="OM13" i="4"/>
  <c r="NQ13" i="4"/>
  <c r="NZ13" i="4"/>
  <c r="PR13" i="4"/>
  <c r="OJ13" i="4"/>
  <c r="QA13" i="4"/>
  <c r="OX13" i="4"/>
  <c r="MS13" i="4"/>
  <c r="MM13" i="4"/>
  <c r="NC13" i="4"/>
  <c r="PT13" i="4"/>
  <c r="NP13" i="4"/>
  <c r="MU13" i="4"/>
  <c r="MV13" i="4"/>
  <c r="NF13" i="4"/>
  <c r="PN13" i="4"/>
  <c r="NT13" i="4"/>
  <c r="MZ13" i="4"/>
  <c r="NJ13" i="4"/>
  <c r="OE13" i="4"/>
  <c r="MO13" i="4"/>
  <c r="MQ13" i="4"/>
  <c r="NI13" i="4"/>
  <c r="ND13" i="4"/>
  <c r="QD5" i="4"/>
  <c r="QF5" i="4"/>
  <c r="PX5" i="4"/>
  <c r="QE5" i="4"/>
  <c r="QB5" i="4"/>
  <c r="PZ5" i="4"/>
  <c r="PL5" i="4"/>
  <c r="PO5" i="4"/>
  <c r="PJ5" i="4"/>
  <c r="PF5" i="4"/>
  <c r="QC5" i="4"/>
  <c r="PW5" i="4"/>
  <c r="PR5" i="4"/>
  <c r="PC5" i="4"/>
  <c r="OM5" i="4"/>
  <c r="NW5" i="4"/>
  <c r="PB5" i="4"/>
  <c r="OL5" i="4"/>
  <c r="NV5" i="4"/>
  <c r="OZ5" i="4"/>
  <c r="NT5" i="4"/>
  <c r="OK5" i="4"/>
  <c r="OG5" i="4"/>
  <c r="PD5" i="4"/>
  <c r="OS5" i="4"/>
  <c r="MO5" i="4"/>
  <c r="MP5" i="4"/>
  <c r="MT5" i="4"/>
  <c r="MX5" i="4"/>
  <c r="PY5" i="4"/>
  <c r="PT5" i="4"/>
  <c r="PK5" i="4"/>
  <c r="PV5" i="4"/>
  <c r="OI5" i="4"/>
  <c r="PU5" i="4"/>
  <c r="OP5" i="4"/>
  <c r="NR5" i="4"/>
  <c r="OJ5" i="4"/>
  <c r="PA5" i="4"/>
  <c r="NY5" i="4"/>
  <c r="NX5" i="4"/>
  <c r="NA5" i="4"/>
  <c r="MY5" i="4"/>
  <c r="MM5" i="4"/>
  <c r="NM5" i="4"/>
  <c r="NC5" i="4"/>
  <c r="NE5" i="4"/>
  <c r="QA5" i="4"/>
  <c r="PP5" i="4"/>
  <c r="PG5" i="4"/>
  <c r="OY5" i="4"/>
  <c r="OE5" i="4"/>
  <c r="PE5" i="4"/>
  <c r="OH5" i="4"/>
  <c r="NP5" i="4"/>
  <c r="OB5" i="4"/>
  <c r="NU5" i="4"/>
  <c r="NQ5" i="4"/>
  <c r="NO5" i="4"/>
  <c r="MK5" i="4"/>
  <c r="ML5" i="4"/>
  <c r="MU5" i="4"/>
  <c r="MV5" i="4"/>
  <c r="MQ5" i="4"/>
  <c r="NJ5" i="4"/>
  <c r="NI5" i="4"/>
  <c r="NG5" i="4"/>
  <c r="PI5" i="4"/>
  <c r="NS5" i="4"/>
  <c r="NZ5" i="4"/>
  <c r="OF5" i="4"/>
  <c r="ON5" i="4"/>
  <c r="MN5" i="4"/>
  <c r="NN5" i="4"/>
  <c r="ND5" i="4"/>
  <c r="PH5" i="4"/>
  <c r="OU5" i="4"/>
  <c r="OX5" i="4"/>
  <c r="PN5" i="4"/>
  <c r="OW5" i="4"/>
  <c r="OC5" i="4"/>
  <c r="MS5" i="4"/>
  <c r="MR5" i="4"/>
  <c r="NK5" i="4"/>
  <c r="PS5" i="4"/>
  <c r="OQ5" i="4"/>
  <c r="OT5" i="4"/>
  <c r="OR5" i="4"/>
  <c r="OO5" i="4"/>
  <c r="MW5" i="4"/>
  <c r="NB5" i="4"/>
  <c r="NF5" i="4"/>
  <c r="PQ5" i="4"/>
  <c r="OA5" i="4"/>
  <c r="OD5" i="4"/>
  <c r="OV5" i="4"/>
  <c r="PM5" i="4"/>
  <c r="MZ5" i="4"/>
  <c r="NL5" i="4"/>
  <c r="NH5" i="4"/>
  <c r="QD32" i="4"/>
  <c r="QB32" i="4"/>
  <c r="PZ32" i="4"/>
  <c r="QE32" i="4"/>
  <c r="QA32" i="4"/>
  <c r="QF32" i="4"/>
  <c r="PM32" i="4"/>
  <c r="PT32" i="4"/>
  <c r="PW32" i="4"/>
  <c r="PN32" i="4"/>
  <c r="PD32" i="4"/>
  <c r="OY32" i="4"/>
  <c r="OM32" i="4"/>
  <c r="NW32" i="4"/>
  <c r="OX32" i="4"/>
  <c r="NQ32" i="4"/>
  <c r="OL32" i="4"/>
  <c r="NV32" i="4"/>
  <c r="OC32" i="4"/>
  <c r="OR32" i="4"/>
  <c r="NP32" i="4"/>
  <c r="MW32" i="4"/>
  <c r="MX32" i="4"/>
  <c r="NB32" i="4"/>
  <c r="MP32" i="4"/>
  <c r="NM32" i="4"/>
  <c r="NL32" i="4"/>
  <c r="QC32" i="4"/>
  <c r="PI32" i="4"/>
  <c r="PL32" i="4"/>
  <c r="PV32" i="4"/>
  <c r="OZ32" i="4"/>
  <c r="OU32" i="4"/>
  <c r="OA32" i="4"/>
  <c r="OO32" i="4"/>
  <c r="OT32" i="4"/>
  <c r="NZ32" i="4"/>
  <c r="NY32" i="4"/>
  <c r="OW32" i="4"/>
  <c r="ON32" i="4"/>
  <c r="MS32" i="4"/>
  <c r="ML32" i="4"/>
  <c r="MU32" i="4"/>
  <c r="NJ32" i="4"/>
  <c r="NK32" i="4"/>
  <c r="NE32" i="4"/>
  <c r="PE32" i="4"/>
  <c r="PH32" i="4"/>
  <c r="PF32" i="4"/>
  <c r="OV32" i="4"/>
  <c r="OQ32" i="4"/>
  <c r="NS32" i="4"/>
  <c r="OG32" i="4"/>
  <c r="OP32" i="4"/>
  <c r="NR32" i="4"/>
  <c r="OJ32" i="4"/>
  <c r="OF32" i="4"/>
  <c r="MK32" i="4"/>
  <c r="NA32" i="4"/>
  <c r="MQ32" i="4"/>
  <c r="MN32" i="4"/>
  <c r="NH32" i="4"/>
  <c r="ND32" i="4"/>
  <c r="PY32" i="4"/>
  <c r="PP32" i="4"/>
  <c r="PR32" i="4"/>
  <c r="OE32" i="4"/>
  <c r="PA32" i="4"/>
  <c r="OK32" i="4"/>
  <c r="PJ32" i="4"/>
  <c r="MO32" i="4"/>
  <c r="MT32" i="4"/>
  <c r="PU32" i="4"/>
  <c r="PO32" i="4"/>
  <c r="PC32" i="4"/>
  <c r="NO32" i="4"/>
  <c r="OH32" i="4"/>
  <c r="NT32" i="4"/>
  <c r="MM32" i="4"/>
  <c r="MY32" i="4"/>
  <c r="NN32" i="4"/>
  <c r="NG32" i="4"/>
  <c r="PQ32" i="4"/>
  <c r="PG32" i="4"/>
  <c r="PB32" i="4"/>
  <c r="PK32" i="4"/>
  <c r="OD32" i="4"/>
  <c r="NX32" i="4"/>
  <c r="MR32" i="4"/>
  <c r="MZ32" i="4"/>
  <c r="NI32" i="4"/>
  <c r="NF32" i="4"/>
  <c r="PX32" i="4"/>
  <c r="PS32" i="4"/>
  <c r="OI32" i="4"/>
  <c r="NU32" i="4"/>
  <c r="OS32" i="4"/>
  <c r="OB32" i="4"/>
  <c r="MV32" i="4"/>
  <c r="NC32" i="4"/>
  <c r="QD24" i="4"/>
  <c r="QB24" i="4"/>
  <c r="PZ24" i="4"/>
  <c r="QC24" i="4"/>
  <c r="PY24" i="4"/>
  <c r="PI24" i="4"/>
  <c r="PP24" i="4"/>
  <c r="PO24" i="4"/>
  <c r="PF24" i="4"/>
  <c r="PC24" i="4"/>
  <c r="OM24" i="4"/>
  <c r="NW24" i="4"/>
  <c r="OS24" i="4"/>
  <c r="PJ24" i="4"/>
  <c r="OP24" i="4"/>
  <c r="NZ24" i="4"/>
  <c r="OO24" i="4"/>
  <c r="OZ24" i="4"/>
  <c r="PD24" i="4"/>
  <c r="NP24" i="4"/>
  <c r="QE24" i="4"/>
  <c r="PU24" i="4"/>
  <c r="PX24" i="4"/>
  <c r="PW24" i="4"/>
  <c r="PS24" i="4"/>
  <c r="OU24" i="4"/>
  <c r="OA24" i="4"/>
  <c r="OK24" i="4"/>
  <c r="OX24" i="4"/>
  <c r="OD24" i="4"/>
  <c r="OG24" i="4"/>
  <c r="NT24" i="4"/>
  <c r="OF24" i="4"/>
  <c r="MX24" i="4"/>
  <c r="MW24" i="4"/>
  <c r="MR24" i="4"/>
  <c r="MV24" i="4"/>
  <c r="NM24" i="4"/>
  <c r="NL24" i="4"/>
  <c r="QF24" i="4"/>
  <c r="PT24" i="4"/>
  <c r="PV24" i="4"/>
  <c r="OY24" i="4"/>
  <c r="NS24" i="4"/>
  <c r="NU24" i="4"/>
  <c r="OH24" i="4"/>
  <c r="NY24" i="4"/>
  <c r="NX24" i="4"/>
  <c r="NB24" i="4"/>
  <c r="MM24" i="4"/>
  <c r="MQ24" i="4"/>
  <c r="NF24" i="4"/>
  <c r="NK24" i="4"/>
  <c r="QA24" i="4"/>
  <c r="PQ24" i="4"/>
  <c r="PL24" i="4"/>
  <c r="PN24" i="4"/>
  <c r="OQ24" i="4"/>
  <c r="NO24" i="4"/>
  <c r="PB24" i="4"/>
  <c r="NV24" i="4"/>
  <c r="NQ24" i="4"/>
  <c r="OV24" i="4"/>
  <c r="ML24" i="4"/>
  <c r="MO24" i="4"/>
  <c r="MU24" i="4"/>
  <c r="MY24" i="4"/>
  <c r="NN24" i="4"/>
  <c r="NE24" i="4"/>
  <c r="PM24" i="4"/>
  <c r="PH24" i="4"/>
  <c r="PR24" i="4"/>
  <c r="OI24" i="4"/>
  <c r="PA24" i="4"/>
  <c r="OT24" i="4"/>
  <c r="NR24" i="4"/>
  <c r="OJ24" i="4"/>
  <c r="OR24" i="4"/>
  <c r="PG24" i="4"/>
  <c r="OL24" i="4"/>
  <c r="NA24" i="4"/>
  <c r="NG24" i="4"/>
  <c r="PK24" i="4"/>
  <c r="OW24" i="4"/>
  <c r="MP24" i="4"/>
  <c r="MZ24" i="4"/>
  <c r="NI24" i="4"/>
  <c r="ND24" i="4"/>
  <c r="OE24" i="4"/>
  <c r="OB24" i="4"/>
  <c r="MK24" i="4"/>
  <c r="MT24" i="4"/>
  <c r="MN24" i="4"/>
  <c r="NJ24" i="4"/>
  <c r="NC24" i="4"/>
  <c r="PE24" i="4"/>
  <c r="OC24" i="4"/>
  <c r="ON24" i="4"/>
  <c r="MS24" i="4"/>
  <c r="NH24" i="4"/>
  <c r="QD16" i="4"/>
  <c r="PZ16" i="4"/>
  <c r="PY16" i="4"/>
  <c r="QC16" i="4"/>
  <c r="QA16" i="4"/>
  <c r="QF16" i="4"/>
  <c r="PQ16" i="4"/>
  <c r="PX16" i="4"/>
  <c r="PH16" i="4"/>
  <c r="PJ16" i="4"/>
  <c r="PC16" i="4"/>
  <c r="OM16" i="4"/>
  <c r="NW16" i="4"/>
  <c r="OW16" i="4"/>
  <c r="NQ16" i="4"/>
  <c r="OT16" i="4"/>
  <c r="OD16" i="4"/>
  <c r="PA16" i="4"/>
  <c r="NU16" i="4"/>
  <c r="OB16" i="4"/>
  <c r="OF16" i="4"/>
  <c r="ON16" i="4"/>
  <c r="PU16" i="4"/>
  <c r="PT16" i="4"/>
  <c r="PK16" i="4"/>
  <c r="PG16" i="4"/>
  <c r="OI16" i="4"/>
  <c r="NO16" i="4"/>
  <c r="NY16" i="4"/>
  <c r="OP16" i="4"/>
  <c r="NV16" i="4"/>
  <c r="OC16" i="4"/>
  <c r="PD16" i="4"/>
  <c r="PV16" i="4"/>
  <c r="MY16" i="4"/>
  <c r="MN16" i="4"/>
  <c r="NA16" i="4"/>
  <c r="MV16" i="4"/>
  <c r="NM16" i="4"/>
  <c r="NL16" i="4"/>
  <c r="PE16" i="4"/>
  <c r="PR16" i="4"/>
  <c r="OU16" i="4"/>
  <c r="NS16" i="4"/>
  <c r="PF16" i="4"/>
  <c r="OH16" i="4"/>
  <c r="OK16" i="4"/>
  <c r="NX16" i="4"/>
  <c r="MM16" i="4"/>
  <c r="MT16" i="4"/>
  <c r="MP16" i="4"/>
  <c r="NB16" i="4"/>
  <c r="NN16" i="4"/>
  <c r="NK16" i="4"/>
  <c r="NE16" i="4"/>
  <c r="PP16" i="4"/>
  <c r="PO16" i="4"/>
  <c r="OQ16" i="4"/>
  <c r="PW16" i="4"/>
  <c r="PB16" i="4"/>
  <c r="NZ16" i="4"/>
  <c r="OZ16" i="4"/>
  <c r="OV16" i="4"/>
  <c r="MK16" i="4"/>
  <c r="MQ16" i="4"/>
  <c r="MZ16" i="4"/>
  <c r="ML16" i="4"/>
  <c r="NI16" i="4"/>
  <c r="NH16" i="4"/>
  <c r="ND16" i="4"/>
  <c r="PM16" i="4"/>
  <c r="PL16" i="4"/>
  <c r="PN16" i="4"/>
  <c r="OE16" i="4"/>
  <c r="OO16" i="4"/>
  <c r="OX16" i="4"/>
  <c r="NR16" i="4"/>
  <c r="OJ16" i="4"/>
  <c r="NP16" i="4"/>
  <c r="QB16" i="4"/>
  <c r="OA16" i="4"/>
  <c r="NT16" i="4"/>
  <c r="MO16" i="4"/>
  <c r="MR16" i="4"/>
  <c r="NF16" i="4"/>
  <c r="PI16" i="4"/>
  <c r="OG16" i="4"/>
  <c r="OR16" i="4"/>
  <c r="MS16" i="4"/>
  <c r="NJ16" i="4"/>
  <c r="NC16" i="4"/>
  <c r="QE16" i="4"/>
  <c r="PS16" i="4"/>
  <c r="OL16" i="4"/>
  <c r="MX16" i="4"/>
  <c r="OY16" i="4"/>
  <c r="OS16" i="4"/>
  <c r="MU16" i="4"/>
  <c r="MW16" i="4"/>
  <c r="NG16" i="4"/>
  <c r="QD8" i="4"/>
  <c r="PZ8" i="4"/>
  <c r="PY8" i="4"/>
  <c r="QE8" i="4"/>
  <c r="QB8" i="4"/>
  <c r="PI8" i="4"/>
  <c r="PP8" i="4"/>
  <c r="PK8" i="4"/>
  <c r="PN8" i="4"/>
  <c r="OU8" i="4"/>
  <c r="OE8" i="4"/>
  <c r="NO8" i="4"/>
  <c r="OX8" i="4"/>
  <c r="OH8" i="4"/>
  <c r="NR8" i="4"/>
  <c r="OB8" i="4"/>
  <c r="NX8" i="4"/>
  <c r="OO8" i="4"/>
  <c r="NP8" i="4"/>
  <c r="PA8" i="4"/>
  <c r="QA8" i="4"/>
  <c r="PQ8" i="4"/>
  <c r="PT8" i="4"/>
  <c r="PR8" i="4"/>
  <c r="PC8" i="4"/>
  <c r="OI8" i="4"/>
  <c r="PW8" i="4"/>
  <c r="OP8" i="4"/>
  <c r="NV8" i="4"/>
  <c r="NT8" i="4"/>
  <c r="OC8" i="4"/>
  <c r="NQ8" i="4"/>
  <c r="OK8" i="4"/>
  <c r="MY8" i="4"/>
  <c r="MN8" i="4"/>
  <c r="MR8" i="4"/>
  <c r="MW8" i="4"/>
  <c r="NM8" i="4"/>
  <c r="NL8" i="4"/>
  <c r="PE8" i="4"/>
  <c r="PS8" i="4"/>
  <c r="OY8" i="4"/>
  <c r="NW8" i="4"/>
  <c r="OT8" i="4"/>
  <c r="OZ8" i="4"/>
  <c r="ON8" i="4"/>
  <c r="NY8" i="4"/>
  <c r="NU8" i="4"/>
  <c r="MK8" i="4"/>
  <c r="MQ8" i="4"/>
  <c r="MZ8" i="4"/>
  <c r="NB8" i="4"/>
  <c r="NI8" i="4"/>
  <c r="NF8" i="4"/>
  <c r="NC8" i="4"/>
  <c r="QF8" i="4"/>
  <c r="PX8" i="4"/>
  <c r="PJ8" i="4"/>
  <c r="OQ8" i="4"/>
  <c r="NS8" i="4"/>
  <c r="OL8" i="4"/>
  <c r="OR8" i="4"/>
  <c r="OS8" i="4"/>
  <c r="OV8" i="4"/>
  <c r="MU8" i="4"/>
  <c r="MS8" i="4"/>
  <c r="ML8" i="4"/>
  <c r="NJ8" i="4"/>
  <c r="NE8" i="4"/>
  <c r="PU8" i="4"/>
  <c r="PL8" i="4"/>
  <c r="PO8" i="4"/>
  <c r="OM8" i="4"/>
  <c r="PF8" i="4"/>
  <c r="OD8" i="4"/>
  <c r="OJ8" i="4"/>
  <c r="OW8" i="4"/>
  <c r="OF8" i="4"/>
  <c r="PH8" i="4"/>
  <c r="NZ8" i="4"/>
  <c r="MM8" i="4"/>
  <c r="MV8" i="4"/>
  <c r="NN8" i="4"/>
  <c r="NK8" i="4"/>
  <c r="PG8" i="4"/>
  <c r="PD8" i="4"/>
  <c r="MO8" i="4"/>
  <c r="MP8" i="4"/>
  <c r="NH8" i="4"/>
  <c r="OA8" i="4"/>
  <c r="OG8" i="4"/>
  <c r="MT8" i="4"/>
  <c r="NA8" i="4"/>
  <c r="NG8" i="4"/>
  <c r="QC8" i="4"/>
  <c r="PM8" i="4"/>
  <c r="PB8" i="4"/>
  <c r="PV8" i="4"/>
  <c r="MX8" i="4"/>
  <c r="ND8" i="4"/>
  <c r="QB39" i="4"/>
  <c r="QE39" i="4"/>
  <c r="QF39" i="4"/>
  <c r="PZ39" i="4"/>
  <c r="PU39" i="4"/>
  <c r="PE39" i="4"/>
  <c r="PL39" i="4"/>
  <c r="PR39" i="4"/>
  <c r="PV39" i="4"/>
  <c r="OZ39" i="4"/>
  <c r="OJ39" i="4"/>
  <c r="NT39" i="4"/>
  <c r="OU39" i="4"/>
  <c r="OE39" i="4"/>
  <c r="PB39" i="4"/>
  <c r="NV39" i="4"/>
  <c r="OS39" i="4"/>
  <c r="NO39" i="4"/>
  <c r="OG39" i="4"/>
  <c r="NP39" i="4"/>
  <c r="MM39" i="4"/>
  <c r="MO39" i="4"/>
  <c r="MS39" i="4"/>
  <c r="MW39" i="4"/>
  <c r="NB39" i="4"/>
  <c r="NM39" i="4"/>
  <c r="PY39" i="4"/>
  <c r="PM39" i="4"/>
  <c r="PP39" i="4"/>
  <c r="PJ39" i="4"/>
  <c r="PO39" i="4"/>
  <c r="ON39" i="4"/>
  <c r="PN39" i="4"/>
  <c r="OM39" i="4"/>
  <c r="NS39" i="4"/>
  <c r="OP39" i="4"/>
  <c r="OC39" i="4"/>
  <c r="NR39" i="4"/>
  <c r="OO39" i="4"/>
  <c r="MT39" i="4"/>
  <c r="MV39" i="4"/>
  <c r="NA39" i="4"/>
  <c r="NL39" i="4"/>
  <c r="ND39" i="4"/>
  <c r="QD39" i="4"/>
  <c r="PI39" i="4"/>
  <c r="PH39" i="4"/>
  <c r="PW39" i="4"/>
  <c r="PD39" i="4"/>
  <c r="OF39" i="4"/>
  <c r="PC39" i="4"/>
  <c r="OI39" i="4"/>
  <c r="OT39" i="4"/>
  <c r="NZ39" i="4"/>
  <c r="NU39" i="4"/>
  <c r="NQ39" i="4"/>
  <c r="MQ39" i="4"/>
  <c r="MZ39" i="4"/>
  <c r="ML39" i="4"/>
  <c r="NI39" i="4"/>
  <c r="NK39" i="4"/>
  <c r="NE39" i="4"/>
  <c r="QC39" i="4"/>
  <c r="PQ39" i="4"/>
  <c r="PK39" i="4"/>
  <c r="OR39" i="4"/>
  <c r="OQ39" i="4"/>
  <c r="OD39" i="4"/>
  <c r="OH39" i="4"/>
  <c r="MX39" i="4"/>
  <c r="NF39" i="4"/>
  <c r="PX39" i="4"/>
  <c r="PG39" i="4"/>
  <c r="OB39" i="4"/>
  <c r="OA39" i="4"/>
  <c r="PA39" i="4"/>
  <c r="NY39" i="4"/>
  <c r="MU39" i="4"/>
  <c r="MP39" i="4"/>
  <c r="NN39" i="4"/>
  <c r="NG39" i="4"/>
  <c r="QA39" i="4"/>
  <c r="PT39" i="4"/>
  <c r="PF39" i="4"/>
  <c r="NX39" i="4"/>
  <c r="NW39" i="4"/>
  <c r="OK39" i="4"/>
  <c r="OW39" i="4"/>
  <c r="MY39" i="4"/>
  <c r="MR39" i="4"/>
  <c r="NJ39" i="4"/>
  <c r="NH39" i="4"/>
  <c r="MK39" i="4"/>
  <c r="PS39" i="4"/>
  <c r="OV39" i="4"/>
  <c r="OY39" i="4"/>
  <c r="OL39" i="4"/>
  <c r="OX39" i="4"/>
  <c r="MN39" i="4"/>
  <c r="NC39" i="4"/>
  <c r="QD31" i="4"/>
  <c r="PZ31" i="4"/>
  <c r="QB31" i="4"/>
  <c r="PU31" i="4"/>
  <c r="PE31" i="4"/>
  <c r="PL31" i="4"/>
  <c r="PR31" i="4"/>
  <c r="PV31" i="4"/>
  <c r="PC31" i="4"/>
  <c r="OM31" i="4"/>
  <c r="NW31" i="4"/>
  <c r="OC31" i="4"/>
  <c r="OT31" i="4"/>
  <c r="OD31" i="4"/>
  <c r="NO31" i="4"/>
  <c r="OG31" i="4"/>
  <c r="OB31" i="4"/>
  <c r="OF31" i="4"/>
  <c r="OJ31" i="4"/>
  <c r="QA31" i="4"/>
  <c r="MK31" i="4"/>
  <c r="PX31" i="4"/>
  <c r="PS31" i="4"/>
  <c r="PG31" i="4"/>
  <c r="OY31" i="4"/>
  <c r="OE31" i="4"/>
  <c r="OK31" i="4"/>
  <c r="OP31" i="4"/>
  <c r="NV31" i="4"/>
  <c r="OO31" i="4"/>
  <c r="OZ31" i="4"/>
  <c r="ON31" i="4"/>
  <c r="QC31" i="4"/>
  <c r="PI31" i="4"/>
  <c r="PK31" i="4"/>
  <c r="PO31" i="4"/>
  <c r="OI31" i="4"/>
  <c r="NU31" i="4"/>
  <c r="OH31" i="4"/>
  <c r="OW31" i="4"/>
  <c r="NT31" i="4"/>
  <c r="OV31" i="4"/>
  <c r="MM31" i="4"/>
  <c r="MO31" i="4"/>
  <c r="MS31" i="4"/>
  <c r="MR31" i="4"/>
  <c r="MW31" i="4"/>
  <c r="NJ31" i="4"/>
  <c r="PQ31" i="4"/>
  <c r="PH31" i="4"/>
  <c r="PN31" i="4"/>
  <c r="NS31" i="4"/>
  <c r="OL31" i="4"/>
  <c r="NY31" i="4"/>
  <c r="PD31" i="4"/>
  <c r="MQ31" i="4"/>
  <c r="MZ31" i="4"/>
  <c r="NA31" i="4"/>
  <c r="NM31" i="4"/>
  <c r="ND31" i="4"/>
  <c r="PM31" i="4"/>
  <c r="PJ31" i="4"/>
  <c r="OU31" i="4"/>
  <c r="OS31" i="4"/>
  <c r="NZ31" i="4"/>
  <c r="NQ31" i="4"/>
  <c r="NX31" i="4"/>
  <c r="MU31" i="4"/>
  <c r="MN31" i="4"/>
  <c r="NB31" i="4"/>
  <c r="NI31" i="4"/>
  <c r="NK31" i="4"/>
  <c r="NG31" i="4"/>
  <c r="QF31" i="4"/>
  <c r="PT31" i="4"/>
  <c r="PW31" i="4"/>
  <c r="OQ31" i="4"/>
  <c r="PB31" i="4"/>
  <c r="NR31" i="4"/>
  <c r="OR31" i="4"/>
  <c r="PP31" i="4"/>
  <c r="PA31" i="4"/>
  <c r="MT31" i="4"/>
  <c r="MV31" i="4"/>
  <c r="NF31" i="4"/>
  <c r="PF31" i="4"/>
  <c r="NP31" i="4"/>
  <c r="MX31" i="4"/>
  <c r="NN31" i="4"/>
  <c r="NC31" i="4"/>
  <c r="QE31" i="4"/>
  <c r="OA31" i="4"/>
  <c r="MP31" i="4"/>
  <c r="NL31" i="4"/>
  <c r="NH31" i="4"/>
  <c r="PY31" i="4"/>
  <c r="OX31" i="4"/>
  <c r="MY31" i="4"/>
  <c r="ML31" i="4"/>
  <c r="NE31" i="4"/>
  <c r="PY23" i="4"/>
  <c r="PZ23" i="4"/>
  <c r="PQ23" i="4"/>
  <c r="PT23" i="4"/>
  <c r="PW23" i="4"/>
  <c r="PN23" i="4"/>
  <c r="PC23" i="4"/>
  <c r="OM23" i="4"/>
  <c r="NW23" i="4"/>
  <c r="OS23" i="4"/>
  <c r="PB23" i="4"/>
  <c r="OL23" i="4"/>
  <c r="NV23" i="4"/>
  <c r="OO23" i="4"/>
  <c r="OR23" i="4"/>
  <c r="PD23" i="4"/>
  <c r="OZ23" i="4"/>
  <c r="QE23" i="4"/>
  <c r="PU23" i="4"/>
  <c r="PP23" i="4"/>
  <c r="PG23" i="4"/>
  <c r="PR23" i="4"/>
  <c r="OI23" i="4"/>
  <c r="PK23" i="4"/>
  <c r="NU23" i="4"/>
  <c r="OH23" i="4"/>
  <c r="NO23" i="4"/>
  <c r="NQ23" i="4"/>
  <c r="ON23" i="4"/>
  <c r="NP23" i="4"/>
  <c r="QA23" i="4"/>
  <c r="MK23" i="4"/>
  <c r="PE23" i="4"/>
  <c r="PV23" i="4"/>
  <c r="OU23" i="4"/>
  <c r="NS23" i="4"/>
  <c r="OX23" i="4"/>
  <c r="NZ23" i="4"/>
  <c r="NY23" i="4"/>
  <c r="NX23" i="4"/>
  <c r="MN23" i="4"/>
  <c r="MM23" i="4"/>
  <c r="MO23" i="4"/>
  <c r="NB23" i="4"/>
  <c r="NA23" i="4"/>
  <c r="NM23" i="4"/>
  <c r="PL23" i="4"/>
  <c r="PS23" i="4"/>
  <c r="OA23" i="4"/>
  <c r="OT23" i="4"/>
  <c r="OW23" i="4"/>
  <c r="OF23" i="4"/>
  <c r="MV23" i="4"/>
  <c r="MY23" i="4"/>
  <c r="MP23" i="4"/>
  <c r="NI23" i="4"/>
  <c r="ND23" i="4"/>
  <c r="QD23" i="4"/>
  <c r="PX23" i="4"/>
  <c r="PH23" i="4"/>
  <c r="OY23" i="4"/>
  <c r="PA23" i="4"/>
  <c r="OP23" i="4"/>
  <c r="OG23" i="4"/>
  <c r="PJ23" i="4"/>
  <c r="MZ23" i="4"/>
  <c r="MW23" i="4"/>
  <c r="MS23" i="4"/>
  <c r="NN23" i="4"/>
  <c r="NK23" i="4"/>
  <c r="NE23" i="4"/>
  <c r="QC23" i="4"/>
  <c r="QF23" i="4"/>
  <c r="PM23" i="4"/>
  <c r="PO23" i="4"/>
  <c r="OQ23" i="4"/>
  <c r="OK23" i="4"/>
  <c r="OD23" i="4"/>
  <c r="OB23" i="4"/>
  <c r="NT23" i="4"/>
  <c r="OC23" i="4"/>
  <c r="MR23" i="4"/>
  <c r="MT23" i="4"/>
  <c r="NC23" i="4"/>
  <c r="PI23" i="4"/>
  <c r="NR23" i="4"/>
  <c r="MQ23" i="4"/>
  <c r="MX23" i="4"/>
  <c r="NJ23" i="4"/>
  <c r="NG23" i="4"/>
  <c r="QB23" i="4"/>
  <c r="PF23" i="4"/>
  <c r="OJ23" i="4"/>
  <c r="MU23" i="4"/>
  <c r="NL23" i="4"/>
  <c r="NH23" i="4"/>
  <c r="OE23" i="4"/>
  <c r="OV23" i="4"/>
  <c r="ML23" i="4"/>
  <c r="NF23" i="4"/>
  <c r="QD15" i="4"/>
  <c r="PZ15" i="4"/>
  <c r="QF15" i="4"/>
  <c r="QE15" i="4"/>
  <c r="QA15" i="4"/>
  <c r="PU15" i="4"/>
  <c r="PE15" i="4"/>
  <c r="PL15" i="4"/>
  <c r="PG15" i="4"/>
  <c r="PS15" i="4"/>
  <c r="OU15" i="4"/>
  <c r="OE15" i="4"/>
  <c r="PK15" i="4"/>
  <c r="NY15" i="4"/>
  <c r="OT15" i="4"/>
  <c r="OD15" i="4"/>
  <c r="NO15" i="4"/>
  <c r="OC15" i="4"/>
  <c r="OJ15" i="4"/>
  <c r="ON15" i="4"/>
  <c r="NP15" i="4"/>
  <c r="MO15" i="4"/>
  <c r="ML15" i="4"/>
  <c r="MP15" i="4"/>
  <c r="MX15" i="4"/>
  <c r="MY15" i="4"/>
  <c r="PI15" i="4"/>
  <c r="PH15" i="4"/>
  <c r="PN15" i="4"/>
  <c r="OY15" i="4"/>
  <c r="OA15" i="4"/>
  <c r="OO15" i="4"/>
  <c r="OX15" i="4"/>
  <c r="NZ15" i="4"/>
  <c r="OS15" i="4"/>
  <c r="OB15" i="4"/>
  <c r="NX15" i="4"/>
  <c r="NA15" i="4"/>
  <c r="MU15" i="4"/>
  <c r="MN15" i="4"/>
  <c r="NM15" i="4"/>
  <c r="NC15" i="4"/>
  <c r="QB15" i="4"/>
  <c r="MK15" i="4"/>
  <c r="PX15" i="4"/>
  <c r="PW15" i="4"/>
  <c r="PF15" i="4"/>
  <c r="OQ15" i="4"/>
  <c r="NW15" i="4"/>
  <c r="OG15" i="4"/>
  <c r="OP15" i="4"/>
  <c r="NV15" i="4"/>
  <c r="OK15" i="4"/>
  <c r="PJ15" i="4"/>
  <c r="OZ15" i="4"/>
  <c r="MQ15" i="4"/>
  <c r="MZ15" i="4"/>
  <c r="MR15" i="4"/>
  <c r="NN15" i="4"/>
  <c r="NI15" i="4"/>
  <c r="NE15" i="4"/>
  <c r="NH15" i="4"/>
  <c r="PY15" i="4"/>
  <c r="PP15" i="4"/>
  <c r="PC15" i="4"/>
  <c r="OW15" i="4"/>
  <c r="OH15" i="4"/>
  <c r="OR15" i="4"/>
  <c r="OV15" i="4"/>
  <c r="NB15" i="4"/>
  <c r="NG15" i="4"/>
  <c r="PQ15" i="4"/>
  <c r="PO15" i="4"/>
  <c r="OM15" i="4"/>
  <c r="NQ15" i="4"/>
  <c r="NR15" i="4"/>
  <c r="OF15" i="4"/>
  <c r="MS15" i="4"/>
  <c r="MM15" i="4"/>
  <c r="NJ15" i="4"/>
  <c r="NK15" i="4"/>
  <c r="PM15" i="4"/>
  <c r="PV15" i="4"/>
  <c r="OI15" i="4"/>
  <c r="PB15" i="4"/>
  <c r="PA15" i="4"/>
  <c r="PD15" i="4"/>
  <c r="MW15" i="4"/>
  <c r="MT15" i="4"/>
  <c r="NL15" i="4"/>
  <c r="ND15" i="4"/>
  <c r="QC15" i="4"/>
  <c r="PT15" i="4"/>
  <c r="PR15" i="4"/>
  <c r="NS15" i="4"/>
  <c r="OL15" i="4"/>
  <c r="NU15" i="4"/>
  <c r="NT15" i="4"/>
  <c r="MV15" i="4"/>
  <c r="NF15" i="4"/>
  <c r="QE7" i="4"/>
  <c r="QB7" i="4"/>
  <c r="QF7" i="4"/>
  <c r="QD7" i="4"/>
  <c r="PU7" i="4"/>
  <c r="PS7" i="4"/>
  <c r="OL7" i="4"/>
  <c r="NP7" i="4"/>
  <c r="PT7" i="4"/>
  <c r="OD7" i="4"/>
  <c r="PI7" i="4"/>
  <c r="OP7" i="4"/>
  <c r="PQ7" i="4"/>
  <c r="PR7" i="4"/>
  <c r="OH7" i="4"/>
  <c r="PA7" i="4"/>
  <c r="PM7" i="4"/>
  <c r="NO7" i="4"/>
  <c r="PF7" i="4"/>
  <c r="NU7" i="4"/>
  <c r="QA7" i="4"/>
  <c r="PL7" i="4"/>
  <c r="PB7" i="4"/>
  <c r="OW7" i="4"/>
  <c r="PC7" i="4"/>
  <c r="OG7" i="4"/>
  <c r="PK7" i="4"/>
  <c r="PH7" i="4"/>
  <c r="OX7" i="4"/>
  <c r="OO7" i="4"/>
  <c r="OM7" i="4"/>
  <c r="PP7" i="4"/>
  <c r="NX7" i="4"/>
  <c r="MU7" i="4"/>
  <c r="ML7" i="4"/>
  <c r="MZ7" i="4"/>
  <c r="MO7" i="4"/>
  <c r="QC7" i="4"/>
  <c r="OU7" i="4"/>
  <c r="OB7" i="4"/>
  <c r="OT7" i="4"/>
  <c r="OY7" i="4"/>
  <c r="PX7" i="4"/>
  <c r="NR7" i="4"/>
  <c r="OC7" i="4"/>
  <c r="ON7" i="4"/>
  <c r="MS7" i="4"/>
  <c r="MR7" i="4"/>
  <c r="MM7" i="4"/>
  <c r="MX7" i="4"/>
  <c r="NN7" i="4"/>
  <c r="NM7" i="4"/>
  <c r="NF7" i="4"/>
  <c r="MK7" i="4"/>
  <c r="OE7" i="4"/>
  <c r="NQ7" i="4"/>
  <c r="OR7" i="4"/>
  <c r="NS7" i="4"/>
  <c r="PV7" i="4"/>
  <c r="OZ7" i="4"/>
  <c r="PW7" i="4"/>
  <c r="OI7" i="4"/>
  <c r="MQ7" i="4"/>
  <c r="MN7" i="4"/>
  <c r="NB7" i="4"/>
  <c r="NI7" i="4"/>
  <c r="NE7" i="4"/>
  <c r="NK7" i="4"/>
  <c r="PY7" i="4"/>
  <c r="PE7" i="4"/>
  <c r="NV7" i="4"/>
  <c r="OS7" i="4"/>
  <c r="OV7" i="4"/>
  <c r="OF7" i="4"/>
  <c r="PG7" i="4"/>
  <c r="NY7" i="4"/>
  <c r="PD7" i="4"/>
  <c r="OJ7" i="4"/>
  <c r="NA7" i="4"/>
  <c r="MP7" i="4"/>
  <c r="NC7" i="4"/>
  <c r="PZ7" i="4"/>
  <c r="PJ7" i="4"/>
  <c r="OQ7" i="4"/>
  <c r="NW7" i="4"/>
  <c r="MW7" i="4"/>
  <c r="NJ7" i="4"/>
  <c r="ND7" i="4"/>
  <c r="PN7" i="4"/>
  <c r="OA7" i="4"/>
  <c r="OK7" i="4"/>
  <c r="MV7" i="4"/>
  <c r="NL7" i="4"/>
  <c r="NG7" i="4"/>
  <c r="PO7" i="4"/>
  <c r="NT7" i="4"/>
  <c r="NZ7" i="4"/>
  <c r="MY7" i="4"/>
  <c r="MT7" i="4"/>
  <c r="NH7" i="4"/>
  <c r="AL29" i="1"/>
  <c r="AL42" i="1"/>
  <c r="AL47" i="1"/>
  <c r="AL46" i="1"/>
  <c r="AL37" i="1"/>
  <c r="AL28" i="1"/>
  <c r="AL48" i="1"/>
  <c r="AL34" i="1"/>
  <c r="AL54" i="1"/>
  <c r="AG55" i="1"/>
  <c r="AG48" i="1"/>
  <c r="AG43" i="1"/>
  <c r="AH36" i="1"/>
  <c r="AH53" i="1"/>
  <c r="AF48" i="1"/>
  <c r="AF43" i="1"/>
  <c r="AH41" i="1"/>
  <c r="AG36" i="1"/>
  <c r="AG54" i="1"/>
  <c r="AG42" i="1"/>
  <c r="AF36" i="1"/>
  <c r="AH34" i="1"/>
  <c r="AH30" i="1"/>
  <c r="AF55" i="1"/>
  <c r="AH54" i="1"/>
  <c r="AH42" i="1"/>
  <c r="AG30" i="1"/>
  <c r="AH49" i="1"/>
  <c r="AG35" i="1"/>
  <c r="AG53" i="1"/>
  <c r="AH40" i="1"/>
  <c r="AG40" i="1"/>
  <c r="AF34" i="1"/>
  <c r="AG34" i="1"/>
  <c r="AG29" i="1"/>
  <c r="AH29" i="1"/>
  <c r="AH47" i="1"/>
  <c r="AG52" i="1"/>
  <c r="AG46" i="1"/>
  <c r="AF41" i="1"/>
  <c r="AF35" i="1"/>
  <c r="AI35" i="1" s="1"/>
  <c r="AG28" i="1"/>
  <c r="AG31" i="1"/>
  <c r="AF53" i="1"/>
  <c r="AF40" i="1"/>
  <c r="AF37" i="1"/>
  <c r="AG37" i="1"/>
  <c r="AF30" i="1"/>
  <c r="AG47" i="1"/>
  <c r="AH37" i="1"/>
  <c r="AH43" i="1"/>
  <c r="AH31" i="1"/>
  <c r="AH46" i="1"/>
  <c r="AH52" i="1"/>
  <c r="AF52" i="1"/>
  <c r="AF49" i="1"/>
  <c r="AG49" i="1"/>
  <c r="AF42" i="1"/>
  <c r="AH28" i="1"/>
  <c r="AF28" i="1"/>
  <c r="AH35" i="1"/>
  <c r="AH55" i="1"/>
  <c r="AF47" i="1"/>
  <c r="AF46" i="1"/>
  <c r="AG41" i="1"/>
  <c r="AF31" i="1"/>
  <c r="AH48" i="1"/>
  <c r="AF54" i="1"/>
  <c r="AF29" i="1"/>
  <c r="AL36" i="1"/>
  <c r="AL40" i="1"/>
  <c r="AL43" i="1"/>
  <c r="AL30" i="1"/>
  <c r="AL55" i="1"/>
  <c r="AL49" i="1"/>
  <c r="AL35" i="1"/>
  <c r="AL52" i="1"/>
  <c r="AL31" i="1"/>
  <c r="AL23" i="1"/>
  <c r="AL24" i="1"/>
  <c r="AL22" i="1"/>
  <c r="AL25" i="1"/>
  <c r="AG23" i="1"/>
  <c r="AF25" i="1"/>
  <c r="AG25" i="1"/>
  <c r="AG22" i="1"/>
  <c r="AH24" i="1"/>
  <c r="AF23" i="1"/>
  <c r="AH25" i="1"/>
  <c r="AH22" i="1"/>
  <c r="AG24" i="1"/>
  <c r="AF22" i="1"/>
  <c r="AH23" i="1"/>
  <c r="AF24" i="1"/>
  <c r="H14" i="3"/>
  <c r="H13" i="3" s="1"/>
  <c r="H12" i="3" s="1"/>
  <c r="H11" i="3" s="1"/>
  <c r="AI43" i="1" l="1"/>
  <c r="AI48" i="1"/>
  <c r="AI54" i="1"/>
  <c r="AI46" i="1"/>
  <c r="AI28" i="1"/>
  <c r="AI30" i="1"/>
  <c r="AI55" i="1"/>
  <c r="AI36" i="1"/>
  <c r="AI53" i="1"/>
  <c r="AI52" i="1"/>
  <c r="AI49" i="1"/>
  <c r="AI47" i="1"/>
  <c r="AI41" i="1"/>
  <c r="AI29" i="1"/>
  <c r="AI40" i="1"/>
  <c r="AI34" i="1"/>
  <c r="AI31" i="1"/>
  <c r="AI42" i="1"/>
  <c r="AI37" i="1"/>
  <c r="AI22" i="1"/>
  <c r="AI24" i="1"/>
  <c r="AI23" i="1"/>
  <c r="AI25" i="1"/>
  <c r="I15" i="3"/>
  <c r="I14" i="3"/>
  <c r="I13" i="3"/>
  <c r="I12" i="3"/>
  <c r="I11" i="3"/>
  <c r="H16" i="3"/>
  <c r="H17" i="3" s="1"/>
  <c r="H10" i="3"/>
  <c r="I10" i="3" s="1"/>
  <c r="AU77" i="1" l="1"/>
  <c r="AU72" i="1"/>
  <c r="AU68" i="1"/>
  <c r="AU63" i="1"/>
  <c r="AU66" i="1"/>
  <c r="AU74" i="1"/>
  <c r="AU73" i="1"/>
  <c r="AU64" i="1"/>
  <c r="AU71" i="1"/>
  <c r="AU62" i="1"/>
  <c r="AU61" i="1"/>
  <c r="AU81" i="1"/>
  <c r="AU65" i="1"/>
  <c r="AU78" i="1"/>
  <c r="AU67" i="1"/>
  <c r="AN48" i="1"/>
  <c r="AP28" i="1"/>
  <c r="AN52" i="1"/>
  <c r="AD42" i="1"/>
  <c r="AN54" i="1"/>
  <c r="AP47" i="1"/>
  <c r="AP29" i="1"/>
  <c r="AD52" i="1"/>
  <c r="AD49" i="1"/>
  <c r="AP48" i="1"/>
  <c r="AN46" i="1"/>
  <c r="AO46" i="1"/>
  <c r="AD53" i="1"/>
  <c r="AN53" i="1"/>
  <c r="AO48" i="1"/>
  <c r="AD54" i="1"/>
  <c r="AD48" i="1"/>
  <c r="AP49" i="1"/>
  <c r="AO49" i="1"/>
  <c r="AP46" i="1"/>
  <c r="AD30" i="1"/>
  <c r="AN49" i="1"/>
  <c r="AP52" i="1"/>
  <c r="AO54" i="1"/>
  <c r="AP54" i="1"/>
  <c r="AN55" i="1"/>
  <c r="AO53" i="1"/>
  <c r="AD55" i="1"/>
  <c r="AO55" i="1"/>
  <c r="AO52" i="1"/>
  <c r="AP53" i="1"/>
  <c r="AP55" i="1"/>
  <c r="AN47" i="1"/>
  <c r="AD47" i="1"/>
  <c r="AD46" i="1"/>
  <c r="AO47" i="1"/>
  <c r="AO29" i="1"/>
  <c r="AO28" i="1"/>
  <c r="AN28" i="1"/>
  <c r="AO34" i="1"/>
  <c r="AN37" i="1"/>
  <c r="AP34" i="1"/>
  <c r="AN35" i="1"/>
  <c r="AN34" i="1"/>
  <c r="AO35" i="1"/>
  <c r="AO37" i="1"/>
  <c r="AO36" i="1"/>
  <c r="AN36" i="1"/>
  <c r="AP37" i="1"/>
  <c r="AP36" i="1"/>
  <c r="AP35" i="1"/>
  <c r="AD34" i="1"/>
  <c r="AN31" i="1"/>
  <c r="AO31" i="1"/>
  <c r="AP31" i="1"/>
  <c r="AD31" i="1"/>
  <c r="AD35" i="1"/>
  <c r="AN29" i="1"/>
  <c r="AN30" i="1"/>
  <c r="AD28" i="1"/>
  <c r="AD43" i="1"/>
  <c r="AP43" i="1"/>
  <c r="AP41" i="1"/>
  <c r="AD40" i="1"/>
  <c r="AO42" i="1"/>
  <c r="AO41" i="1"/>
  <c r="AN41" i="1"/>
  <c r="AN42" i="1"/>
  <c r="AO43" i="1"/>
  <c r="AO40" i="1"/>
  <c r="AP42" i="1"/>
  <c r="AN43" i="1"/>
  <c r="AP40" i="1"/>
  <c r="AN40" i="1"/>
  <c r="AD37" i="1"/>
  <c r="AO30" i="1"/>
  <c r="AP30" i="1"/>
  <c r="AD36" i="1"/>
  <c r="AD29" i="1"/>
  <c r="AD41" i="1"/>
  <c r="AD22" i="1"/>
  <c r="AN22" i="1"/>
  <c r="AP23" i="1"/>
  <c r="AD24" i="1"/>
  <c r="AP22" i="1"/>
  <c r="AP24" i="1"/>
  <c r="AN25" i="1"/>
  <c r="AP25" i="1"/>
  <c r="AD25" i="1"/>
  <c r="AO25" i="1"/>
  <c r="AN24" i="1"/>
  <c r="AO22" i="1"/>
  <c r="AD23" i="1"/>
  <c r="AO23" i="1"/>
  <c r="AN23" i="1"/>
  <c r="AO24" i="1"/>
  <c r="AU27" i="1"/>
  <c r="AT27" i="1" s="1"/>
  <c r="AU24" i="1"/>
  <c r="AT24" i="1" s="1"/>
  <c r="AU28" i="1"/>
  <c r="AT28" i="1" s="1"/>
  <c r="AU25" i="1"/>
  <c r="AT25" i="1" s="1"/>
  <c r="AU26" i="1"/>
  <c r="AT26" i="1" s="1"/>
  <c r="AU55" i="1"/>
  <c r="AT55" i="1" s="1"/>
  <c r="AU54" i="1"/>
  <c r="AT54" i="1" s="1"/>
  <c r="AU50" i="1"/>
  <c r="AT50" i="1" s="1"/>
  <c r="AU46" i="1"/>
  <c r="AT46" i="1" s="1"/>
  <c r="AU42" i="1"/>
  <c r="AT42" i="1" s="1"/>
  <c r="AU38" i="1"/>
  <c r="AT38" i="1" s="1"/>
  <c r="AU34" i="1"/>
  <c r="AT34" i="1" s="1"/>
  <c r="AU30" i="1"/>
  <c r="AT30" i="1" s="1"/>
  <c r="AU56" i="1"/>
  <c r="AT56" i="1" s="1"/>
  <c r="AU53" i="1"/>
  <c r="AT53" i="1" s="1"/>
  <c r="AU49" i="1"/>
  <c r="AT49" i="1" s="1"/>
  <c r="AU45" i="1"/>
  <c r="AT45" i="1" s="1"/>
  <c r="AU41" i="1"/>
  <c r="AT41" i="1" s="1"/>
  <c r="AU37" i="1"/>
  <c r="AT37" i="1" s="1"/>
  <c r="AU33" i="1"/>
  <c r="AT33" i="1" s="1"/>
  <c r="AU29" i="1"/>
  <c r="AT29" i="1" s="1"/>
  <c r="AU23" i="1"/>
  <c r="AT23" i="1" s="1"/>
  <c r="AU58" i="1"/>
  <c r="AT58" i="1" s="1"/>
  <c r="AU52" i="1"/>
  <c r="AT52" i="1" s="1"/>
  <c r="AU48" i="1"/>
  <c r="AT48" i="1" s="1"/>
  <c r="AU44" i="1"/>
  <c r="AT44" i="1" s="1"/>
  <c r="AU40" i="1"/>
  <c r="AT40" i="1" s="1"/>
  <c r="AU36" i="1"/>
  <c r="AT36" i="1" s="1"/>
  <c r="AU32" i="1"/>
  <c r="AT32" i="1" s="1"/>
  <c r="AU57" i="1"/>
  <c r="AT57" i="1" s="1"/>
  <c r="AU51" i="1"/>
  <c r="AT51" i="1" s="1"/>
  <c r="AU47" i="1"/>
  <c r="AT47" i="1" s="1"/>
  <c r="AU43" i="1"/>
  <c r="AT43" i="1" s="1"/>
  <c r="AU39" i="1"/>
  <c r="AT39" i="1" s="1"/>
  <c r="AU35" i="1"/>
  <c r="AT35" i="1" s="1"/>
  <c r="AU31" i="1"/>
  <c r="AT31" i="1" s="1"/>
  <c r="H9" i="3"/>
  <c r="H18" i="3"/>
  <c r="I17" i="3"/>
  <c r="I16" i="3"/>
  <c r="AT81" i="1" l="1"/>
  <c r="D85" i="1"/>
  <c r="C85" i="1"/>
  <c r="E85" i="1"/>
  <c r="C65" i="1"/>
  <c r="AT64" i="1"/>
  <c r="D65" i="1"/>
  <c r="E65" i="1"/>
  <c r="D64" i="1"/>
  <c r="AT63" i="1"/>
  <c r="C64" i="1"/>
  <c r="E64" i="1"/>
  <c r="D68" i="1"/>
  <c r="E68" i="1"/>
  <c r="AT67" i="1"/>
  <c r="C68" i="1"/>
  <c r="E62" i="1"/>
  <c r="AT61" i="1"/>
  <c r="C62" i="1"/>
  <c r="D62" i="1"/>
  <c r="E75" i="1"/>
  <c r="C75" i="1"/>
  <c r="D75" i="1"/>
  <c r="AT73" i="1"/>
  <c r="C69" i="1"/>
  <c r="D69" i="1"/>
  <c r="AT68" i="1"/>
  <c r="E69" i="1"/>
  <c r="AT78" i="1"/>
  <c r="C81" i="1"/>
  <c r="D81" i="1"/>
  <c r="E81" i="1"/>
  <c r="C63" i="1"/>
  <c r="D63" i="1"/>
  <c r="E63" i="1"/>
  <c r="AT62" i="1"/>
  <c r="C76" i="1"/>
  <c r="D76" i="1"/>
  <c r="AT74" i="1"/>
  <c r="E76" i="1"/>
  <c r="E74" i="1"/>
  <c r="C74" i="1"/>
  <c r="D74" i="1"/>
  <c r="AT72" i="1"/>
  <c r="C66" i="1"/>
  <c r="D66" i="1"/>
  <c r="AT65" i="1"/>
  <c r="E66" i="1"/>
  <c r="D73" i="1"/>
  <c r="AT71" i="1"/>
  <c r="E73" i="1"/>
  <c r="C73" i="1"/>
  <c r="D67" i="1"/>
  <c r="AT66" i="1"/>
  <c r="E67" i="1"/>
  <c r="C67" i="1"/>
  <c r="E80" i="1"/>
  <c r="C80" i="1"/>
  <c r="AT77" i="1"/>
  <c r="D80" i="1"/>
  <c r="AC47" i="1"/>
  <c r="AC48" i="1"/>
  <c r="AC53" i="1"/>
  <c r="AC28" i="1"/>
  <c r="AC52" i="1"/>
  <c r="AC49" i="1"/>
  <c r="AC55" i="1"/>
  <c r="AC54" i="1"/>
  <c r="AC46" i="1"/>
  <c r="AC42" i="1"/>
  <c r="AC34" i="1"/>
  <c r="AC30" i="1"/>
  <c r="AC36" i="1"/>
  <c r="AC40" i="1"/>
  <c r="AC31" i="1"/>
  <c r="AC37" i="1"/>
  <c r="AC41" i="1"/>
  <c r="AC29" i="1"/>
  <c r="AC43" i="1"/>
  <c r="AC35" i="1"/>
  <c r="AC22" i="1"/>
  <c r="AC23" i="1"/>
  <c r="AC25" i="1"/>
  <c r="AC24" i="1"/>
  <c r="D27" i="1"/>
  <c r="C27" i="1"/>
  <c r="E27" i="1"/>
  <c r="E43" i="1"/>
  <c r="D43" i="1"/>
  <c r="C43" i="1"/>
  <c r="C24" i="1"/>
  <c r="E24" i="1"/>
  <c r="D24" i="1"/>
  <c r="C40" i="1"/>
  <c r="E40" i="1"/>
  <c r="D40" i="1"/>
  <c r="E58" i="1"/>
  <c r="C58" i="1"/>
  <c r="D58" i="1"/>
  <c r="C33" i="1"/>
  <c r="E33" i="1"/>
  <c r="D33" i="1"/>
  <c r="D49" i="1"/>
  <c r="C49" i="1"/>
  <c r="E49" i="1"/>
  <c r="C30" i="1"/>
  <c r="E30" i="1"/>
  <c r="D30" i="1"/>
  <c r="E46" i="1"/>
  <c r="D46" i="1"/>
  <c r="C46" i="1"/>
  <c r="E31" i="1"/>
  <c r="D31" i="1"/>
  <c r="C31" i="1"/>
  <c r="D47" i="1"/>
  <c r="C47" i="1"/>
  <c r="E47" i="1"/>
  <c r="E28" i="1"/>
  <c r="D28" i="1"/>
  <c r="C28" i="1"/>
  <c r="E44" i="1"/>
  <c r="D44" i="1"/>
  <c r="C44" i="1"/>
  <c r="D23" i="1"/>
  <c r="C23" i="1"/>
  <c r="C37" i="1"/>
  <c r="E37" i="1"/>
  <c r="D37" i="1"/>
  <c r="D53" i="1"/>
  <c r="C53" i="1"/>
  <c r="E53" i="1"/>
  <c r="C34" i="1"/>
  <c r="E34" i="1"/>
  <c r="D34" i="1"/>
  <c r="E50" i="1"/>
  <c r="C50" i="1"/>
  <c r="D50" i="1"/>
  <c r="D35" i="1"/>
  <c r="C35" i="1"/>
  <c r="E35" i="1"/>
  <c r="D51" i="1"/>
  <c r="C51" i="1"/>
  <c r="E51" i="1"/>
  <c r="C32" i="1"/>
  <c r="E32" i="1"/>
  <c r="D32" i="1"/>
  <c r="C48" i="1"/>
  <c r="E48" i="1"/>
  <c r="D48" i="1"/>
  <c r="E25" i="1"/>
  <c r="D25" i="1"/>
  <c r="C25" i="1"/>
  <c r="C41" i="1"/>
  <c r="E41" i="1"/>
  <c r="D41" i="1"/>
  <c r="C56" i="1"/>
  <c r="E56" i="1"/>
  <c r="D56" i="1"/>
  <c r="C38" i="1"/>
  <c r="E38" i="1"/>
  <c r="D38" i="1"/>
  <c r="E54" i="1"/>
  <c r="C54" i="1"/>
  <c r="D54" i="1"/>
  <c r="D39" i="1"/>
  <c r="C39" i="1"/>
  <c r="E39" i="1"/>
  <c r="D57" i="1"/>
  <c r="C57" i="1"/>
  <c r="E57" i="1"/>
  <c r="C36" i="1"/>
  <c r="E36" i="1"/>
  <c r="D36" i="1"/>
  <c r="C52" i="1"/>
  <c r="E52" i="1"/>
  <c r="D52" i="1"/>
  <c r="C29" i="1"/>
  <c r="E29" i="1"/>
  <c r="D29" i="1"/>
  <c r="D45" i="1"/>
  <c r="E45" i="1"/>
  <c r="C45" i="1"/>
  <c r="E26" i="1"/>
  <c r="D26" i="1"/>
  <c r="C26" i="1"/>
  <c r="E42" i="1"/>
  <c r="C42" i="1"/>
  <c r="D42" i="1"/>
  <c r="D55" i="1"/>
  <c r="C55" i="1"/>
  <c r="E55" i="1"/>
  <c r="E23" i="1"/>
  <c r="I9" i="3"/>
  <c r="H8" i="3"/>
  <c r="H19" i="3"/>
  <c r="I18" i="3"/>
  <c r="R43" i="1" l="1"/>
  <c r="W43" i="1" s="1"/>
  <c r="R31" i="1"/>
  <c r="W31" i="1" s="1"/>
  <c r="R49" i="1"/>
  <c r="W49" i="1" s="1"/>
  <c r="R25" i="1"/>
  <c r="W25" i="1" s="1"/>
  <c r="R44" i="1"/>
  <c r="W44" i="1" s="1"/>
  <c r="R50" i="1"/>
  <c r="W50" i="1" s="1"/>
  <c r="R34" i="1"/>
  <c r="R51" i="1"/>
  <c r="W51" i="1" s="1"/>
  <c r="R52" i="1"/>
  <c r="W52" i="1" s="1"/>
  <c r="R26" i="1"/>
  <c r="V26" i="1" s="1"/>
  <c r="R28" i="1"/>
  <c r="W28" i="1" s="1"/>
  <c r="R39" i="1"/>
  <c r="R46" i="1"/>
  <c r="W46" i="1" s="1"/>
  <c r="R45" i="1"/>
  <c r="R33" i="1"/>
  <c r="R27" i="1"/>
  <c r="W27" i="1" s="1"/>
  <c r="R38" i="1"/>
  <c r="W38" i="1" s="1"/>
  <c r="R37" i="1"/>
  <c r="W37" i="1" s="1"/>
  <c r="R40" i="1"/>
  <c r="W40" i="1" s="1"/>
  <c r="R32" i="1"/>
  <c r="W32" i="1" s="1"/>
  <c r="R19" i="1"/>
  <c r="W19" i="1" s="1"/>
  <c r="R21" i="1"/>
  <c r="W21" i="1" s="1"/>
  <c r="R20" i="1"/>
  <c r="W20" i="1" s="1"/>
  <c r="R22" i="1"/>
  <c r="W22" i="1" s="1"/>
  <c r="I8" i="3"/>
  <c r="H7" i="3"/>
  <c r="H20" i="3"/>
  <c r="I19" i="3"/>
  <c r="U43" i="1" l="1"/>
  <c r="T43" i="1"/>
  <c r="X43" i="1"/>
  <c r="V43" i="1"/>
  <c r="T31" i="1"/>
  <c r="T49" i="1"/>
  <c r="U31" i="1"/>
  <c r="T25" i="1"/>
  <c r="U49" i="1"/>
  <c r="X31" i="1"/>
  <c r="U25" i="1"/>
  <c r="X49" i="1"/>
  <c r="V31" i="1"/>
  <c r="V49" i="1"/>
  <c r="X25" i="1"/>
  <c r="V25" i="1"/>
  <c r="T44" i="1"/>
  <c r="U44" i="1"/>
  <c r="X44" i="1"/>
  <c r="V44" i="1"/>
  <c r="X50" i="1"/>
  <c r="V50" i="1"/>
  <c r="T50" i="1"/>
  <c r="U50" i="1"/>
  <c r="U45" i="1"/>
  <c r="W45" i="1"/>
  <c r="T26" i="1"/>
  <c r="W26" i="1"/>
  <c r="V34" i="1"/>
  <c r="W34" i="1"/>
  <c r="T33" i="1"/>
  <c r="W33" i="1"/>
  <c r="U39" i="1"/>
  <c r="W39" i="1"/>
  <c r="T51" i="1"/>
  <c r="X51" i="1"/>
  <c r="U51" i="1"/>
  <c r="V51" i="1"/>
  <c r="U26" i="1"/>
  <c r="S26" i="1" s="1"/>
  <c r="V45" i="1"/>
  <c r="T34" i="1"/>
  <c r="X52" i="1"/>
  <c r="X34" i="1"/>
  <c r="X45" i="1"/>
  <c r="T45" i="1"/>
  <c r="T39" i="1"/>
  <c r="U34" i="1"/>
  <c r="T28" i="1"/>
  <c r="U28" i="1"/>
  <c r="X26" i="1"/>
  <c r="V28" i="1"/>
  <c r="U33" i="1"/>
  <c r="X28" i="1"/>
  <c r="U52" i="1"/>
  <c r="T52" i="1"/>
  <c r="V52" i="1"/>
  <c r="U46" i="1"/>
  <c r="X46" i="1"/>
  <c r="V46" i="1"/>
  <c r="T46" i="1"/>
  <c r="V39" i="1"/>
  <c r="X39" i="1"/>
  <c r="V33" i="1"/>
  <c r="X33" i="1"/>
  <c r="X19" i="1"/>
  <c r="T19" i="1"/>
  <c r="V19" i="1"/>
  <c r="U19" i="1"/>
  <c r="U40" i="1"/>
  <c r="V40" i="1"/>
  <c r="T40" i="1"/>
  <c r="X40" i="1"/>
  <c r="V20" i="1"/>
  <c r="U20" i="1"/>
  <c r="X20" i="1"/>
  <c r="T20" i="1"/>
  <c r="U38" i="1"/>
  <c r="T38" i="1"/>
  <c r="X38" i="1"/>
  <c r="V38" i="1"/>
  <c r="U22" i="1"/>
  <c r="V22" i="1"/>
  <c r="X22" i="1"/>
  <c r="T22" i="1"/>
  <c r="U37" i="1"/>
  <c r="T37" i="1"/>
  <c r="V37" i="1"/>
  <c r="X37" i="1"/>
  <c r="V21" i="1"/>
  <c r="X21" i="1"/>
  <c r="T21" i="1"/>
  <c r="U21" i="1"/>
  <c r="V32" i="1"/>
  <c r="X32" i="1"/>
  <c r="T32" i="1"/>
  <c r="U32" i="1"/>
  <c r="V27" i="1"/>
  <c r="U27" i="1"/>
  <c r="T27" i="1"/>
  <c r="X27" i="1"/>
  <c r="H6" i="3"/>
  <c r="I7" i="3"/>
  <c r="H21" i="3"/>
  <c r="I20" i="3"/>
  <c r="AX68" i="1" l="1"/>
  <c r="K69" i="1" s="1"/>
  <c r="S43" i="1"/>
  <c r="AX67" i="1" s="1"/>
  <c r="K68" i="1" s="1"/>
  <c r="S31" i="1"/>
  <c r="AX65" i="1" s="1"/>
  <c r="K66" i="1" s="1"/>
  <c r="S25" i="1"/>
  <c r="AX62" i="1" s="1"/>
  <c r="K63" i="1" s="1"/>
  <c r="S49" i="1"/>
  <c r="AX66" i="1" s="1"/>
  <c r="K67" i="1" s="1"/>
  <c r="S44" i="1"/>
  <c r="S50" i="1"/>
  <c r="S45" i="1"/>
  <c r="AR62" i="1" s="1"/>
  <c r="AM62" i="1" s="1"/>
  <c r="S51" i="1"/>
  <c r="AR63" i="1" s="1"/>
  <c r="AM63" i="1" s="1"/>
  <c r="S34" i="1"/>
  <c r="S38" i="1"/>
  <c r="S33" i="1"/>
  <c r="AR60" i="1" s="1"/>
  <c r="AM60" i="1" s="1"/>
  <c r="S28" i="1"/>
  <c r="S39" i="1"/>
  <c r="AR61" i="1" s="1"/>
  <c r="AM61" i="1" s="1"/>
  <c r="S52" i="1"/>
  <c r="S27" i="1"/>
  <c r="AR59" i="1" s="1"/>
  <c r="AM59" i="1" s="1"/>
  <c r="S46" i="1"/>
  <c r="S40" i="1"/>
  <c r="S32" i="1"/>
  <c r="S37" i="1"/>
  <c r="AX63" i="1" s="1"/>
  <c r="K64" i="1" s="1"/>
  <c r="S21" i="1"/>
  <c r="AR58" i="1" s="1"/>
  <c r="AM58" i="1" s="1"/>
  <c r="S22" i="1"/>
  <c r="S19" i="1"/>
  <c r="AX64" i="1" s="1"/>
  <c r="K65" i="1" s="1"/>
  <c r="S20" i="1"/>
  <c r="H5" i="3"/>
  <c r="I6" i="3"/>
  <c r="H22" i="3"/>
  <c r="I21" i="3"/>
  <c r="BP65" i="1" l="1"/>
  <c r="AN45" i="4"/>
  <c r="BP67" i="1"/>
  <c r="AN47" i="4"/>
  <c r="BP62" i="1"/>
  <c r="AN42" i="4"/>
  <c r="BP61" i="1"/>
  <c r="AN41" i="4"/>
  <c r="BP63" i="1"/>
  <c r="AN43" i="4"/>
  <c r="BP64" i="1"/>
  <c r="AN44" i="4"/>
  <c r="BP66" i="1"/>
  <c r="AN46" i="4"/>
  <c r="AE58" i="1"/>
  <c r="AE63" i="1"/>
  <c r="AX61" i="1"/>
  <c r="K62" i="1" s="1"/>
  <c r="AE60" i="1"/>
  <c r="AE59" i="1"/>
  <c r="AE61" i="1"/>
  <c r="AE62" i="1"/>
  <c r="AY68" i="1"/>
  <c r="N69" i="1" s="1"/>
  <c r="AY66" i="1"/>
  <c r="AY61" i="1"/>
  <c r="N62" i="1" s="1"/>
  <c r="AY67" i="1"/>
  <c r="Y19" i="1"/>
  <c r="Y49" i="1"/>
  <c r="Y31" i="1"/>
  <c r="Y25" i="1"/>
  <c r="Y37" i="1"/>
  <c r="Y43" i="1"/>
  <c r="H4" i="3"/>
  <c r="I5" i="3"/>
  <c r="H23" i="3"/>
  <c r="I22" i="3"/>
  <c r="BP60" i="1" l="1"/>
  <c r="AN40" i="4"/>
  <c r="BQ60" i="1"/>
  <c r="AO40" i="4"/>
  <c r="BQ67" i="1"/>
  <c r="AO47" i="4"/>
  <c r="AJ82" i="1"/>
  <c r="AJ80" i="1"/>
  <c r="AJ75" i="1"/>
  <c r="AI78" i="1"/>
  <c r="AI73" i="1"/>
  <c r="AJ83" i="1"/>
  <c r="AJ79" i="1"/>
  <c r="AJ76" i="1"/>
  <c r="AJ69" i="1"/>
  <c r="AI72" i="1"/>
  <c r="AL69" i="1"/>
  <c r="AK82" i="1"/>
  <c r="AK81" i="1"/>
  <c r="AK80" i="1"/>
  <c r="AK79" i="1"/>
  <c r="AK74" i="1"/>
  <c r="AK73" i="1"/>
  <c r="AK72" i="1"/>
  <c r="AK71" i="1"/>
  <c r="AK70" i="1"/>
  <c r="AI83" i="1"/>
  <c r="AI80" i="1"/>
  <c r="AI75" i="1"/>
  <c r="AI71" i="1"/>
  <c r="AI70" i="1"/>
  <c r="AJ81" i="1"/>
  <c r="AI79" i="1"/>
  <c r="AI77" i="1"/>
  <c r="AI76" i="1"/>
  <c r="AI69" i="1"/>
  <c r="AL82" i="1"/>
  <c r="AL81" i="1"/>
  <c r="AL80" i="1"/>
  <c r="AL76" i="1"/>
  <c r="AL74" i="1"/>
  <c r="AL73" i="1"/>
  <c r="AL71" i="1"/>
  <c r="AK83" i="1"/>
  <c r="AK78" i="1"/>
  <c r="AK77" i="1"/>
  <c r="AL83" i="1"/>
  <c r="AL79" i="1"/>
  <c r="AL78" i="1"/>
  <c r="AL77" i="1"/>
  <c r="AL75" i="1"/>
  <c r="AL72" i="1"/>
  <c r="AL70" i="1"/>
  <c r="AI81" i="1"/>
  <c r="AI82" i="1"/>
  <c r="AI74" i="1"/>
  <c r="AJ78" i="1"/>
  <c r="AJ77" i="1"/>
  <c r="AJ73" i="1"/>
  <c r="AJ71" i="1"/>
  <c r="AK76" i="1"/>
  <c r="AK75" i="1"/>
  <c r="AK69" i="1"/>
  <c r="AJ74" i="1"/>
  <c r="AJ72" i="1"/>
  <c r="AJ70" i="1"/>
  <c r="N67" i="1"/>
  <c r="N68" i="1"/>
  <c r="AJ58" i="1"/>
  <c r="AH58" i="1"/>
  <c r="AF62" i="1"/>
  <c r="AG63" i="1"/>
  <c r="AF60" i="1"/>
  <c r="AG58" i="1"/>
  <c r="AK62" i="1"/>
  <c r="AF58" i="1"/>
  <c r="AG62" i="1"/>
  <c r="AJ62" i="1"/>
  <c r="AK58" i="1"/>
  <c r="AH62" i="1"/>
  <c r="AJ63" i="1"/>
  <c r="AH63" i="1"/>
  <c r="AJ60" i="1"/>
  <c r="AF63" i="1"/>
  <c r="AK63" i="1"/>
  <c r="AH60" i="1"/>
  <c r="AK59" i="1"/>
  <c r="AH61" i="1"/>
  <c r="AK61" i="1"/>
  <c r="AG59" i="1"/>
  <c r="AG60" i="1"/>
  <c r="AJ59" i="1"/>
  <c r="AK60" i="1"/>
  <c r="BB61" i="1"/>
  <c r="AN55" i="4" s="1"/>
  <c r="AX71" i="1"/>
  <c r="AO81" i="4"/>
  <c r="AY74" i="1"/>
  <c r="N76" i="1" s="1"/>
  <c r="BB68" i="1"/>
  <c r="AN62" i="4" s="1"/>
  <c r="AG61" i="1"/>
  <c r="AJ61" i="1"/>
  <c r="AF59" i="1"/>
  <c r="AF61" i="1"/>
  <c r="AH59" i="1"/>
  <c r="BB67" i="1"/>
  <c r="AN61" i="4" s="1"/>
  <c r="AY72" i="1"/>
  <c r="H3" i="3"/>
  <c r="I4" i="3"/>
  <c r="H24" i="3"/>
  <c r="I23" i="3"/>
  <c r="BQ66" i="1" l="1"/>
  <c r="AO46" i="4"/>
  <c r="AO80" i="4" s="1"/>
  <c r="BB66" i="1"/>
  <c r="AN60" i="4" s="1"/>
  <c r="AO45" i="4"/>
  <c r="AO79" i="4" s="1"/>
  <c r="BQ71" i="1"/>
  <c r="AO51" i="4"/>
  <c r="BQ65" i="1"/>
  <c r="AY73" i="1"/>
  <c r="N75" i="1" s="1"/>
  <c r="AI60" i="1"/>
  <c r="AI59" i="1"/>
  <c r="AL62" i="1"/>
  <c r="AL61" i="1"/>
  <c r="AL58" i="1"/>
  <c r="AI62" i="1"/>
  <c r="N74" i="1"/>
  <c r="K73" i="1"/>
  <c r="AI63" i="1"/>
  <c r="AI58" i="1"/>
  <c r="AL60" i="1"/>
  <c r="AL63" i="1"/>
  <c r="AO74" i="4"/>
  <c r="AI61" i="1"/>
  <c r="AL59" i="1"/>
  <c r="AN74" i="4"/>
  <c r="AN82" i="4"/>
  <c r="AN81" i="4"/>
  <c r="AN89" i="4"/>
  <c r="H2" i="3"/>
  <c r="I2" i="3" s="1"/>
  <c r="I3" i="3"/>
  <c r="H25" i="3"/>
  <c r="I24" i="3"/>
  <c r="BQ69" i="1" l="1"/>
  <c r="AO49" i="4"/>
  <c r="BQ70" i="1"/>
  <c r="AO50" i="4"/>
  <c r="BP68" i="1"/>
  <c r="AN48" i="4"/>
  <c r="AN79" i="4"/>
  <c r="AN87" i="4"/>
  <c r="AN80" i="4"/>
  <c r="AN88" i="4"/>
  <c r="AD61" i="1"/>
  <c r="AN63" i="1"/>
  <c r="AD59" i="1"/>
  <c r="AD60" i="1"/>
  <c r="AD63" i="1"/>
  <c r="AP58" i="1"/>
  <c r="AD62" i="1"/>
  <c r="AD58" i="1"/>
  <c r="AO62" i="1"/>
  <c r="AO59" i="1"/>
  <c r="AO61" i="1"/>
  <c r="AO63" i="1"/>
  <c r="AN59" i="1"/>
  <c r="AN61" i="1"/>
  <c r="AN58" i="1"/>
  <c r="AO58" i="1"/>
  <c r="AN60" i="1"/>
  <c r="AO60" i="1"/>
  <c r="AN62" i="1"/>
  <c r="AP59" i="1" s="1"/>
  <c r="AP63" i="1"/>
  <c r="AP62" i="1"/>
  <c r="AP61" i="1"/>
  <c r="AP60" i="1"/>
  <c r="H26" i="3"/>
  <c r="I25" i="3"/>
  <c r="AC62" i="1" l="1"/>
  <c r="AS62" i="1" s="1"/>
  <c r="AC59" i="1"/>
  <c r="AS59" i="1" s="1"/>
  <c r="AC61" i="1"/>
  <c r="AS61" i="1" s="1"/>
  <c r="AC58" i="1"/>
  <c r="AS58" i="1" s="1"/>
  <c r="AC63" i="1"/>
  <c r="AS63" i="1" s="1"/>
  <c r="AC60" i="1"/>
  <c r="AS60" i="1" s="1"/>
  <c r="H27" i="3"/>
  <c r="I26" i="3"/>
  <c r="R56" i="1" l="1"/>
  <c r="W56" i="1" s="1"/>
  <c r="R60" i="1"/>
  <c r="V60" i="1" s="1"/>
  <c r="R59" i="1"/>
  <c r="W59" i="1" s="1"/>
  <c r="R57" i="1"/>
  <c r="U57" i="1" s="1"/>
  <c r="R58" i="1"/>
  <c r="W58" i="1" s="1"/>
  <c r="R55" i="1"/>
  <c r="X55" i="1" s="1"/>
  <c r="AD66" i="1"/>
  <c r="AB77" i="1" s="1"/>
  <c r="H28" i="3"/>
  <c r="I28" i="3" s="1"/>
  <c r="I27" i="3"/>
  <c r="X60" i="1" l="1"/>
  <c r="T60" i="1"/>
  <c r="U60" i="1"/>
  <c r="W60" i="1"/>
  <c r="U56" i="1"/>
  <c r="T56" i="1"/>
  <c r="X56" i="1"/>
  <c r="V56" i="1"/>
  <c r="X59" i="1"/>
  <c r="T58" i="1"/>
  <c r="W57" i="1"/>
  <c r="T57" i="1"/>
  <c r="X58" i="1"/>
  <c r="V58" i="1"/>
  <c r="V57" i="1"/>
  <c r="X57" i="1"/>
  <c r="V59" i="1"/>
  <c r="T59" i="1"/>
  <c r="U59" i="1"/>
  <c r="U58" i="1"/>
  <c r="V55" i="1"/>
  <c r="U55" i="1"/>
  <c r="W55" i="1"/>
  <c r="AB76" i="1"/>
  <c r="AB82" i="1"/>
  <c r="AB83" i="1"/>
  <c r="AB72" i="1"/>
  <c r="T55" i="1"/>
  <c r="AB73" i="1"/>
  <c r="AB74" i="1"/>
  <c r="AB75" i="1"/>
  <c r="AB81" i="1"/>
  <c r="AB78" i="1"/>
  <c r="AB79" i="1"/>
  <c r="AB80" i="1"/>
  <c r="AB69" i="1"/>
  <c r="AB70" i="1"/>
  <c r="AB71" i="1"/>
  <c r="S60" i="1" l="1"/>
  <c r="S58" i="1"/>
  <c r="S56" i="1"/>
  <c r="S57" i="1"/>
  <c r="S55" i="1"/>
  <c r="S59" i="1"/>
  <c r="AJ66" i="1"/>
  <c r="AI66" i="1"/>
  <c r="AL66" i="1"/>
  <c r="AK66" i="1"/>
  <c r="AY65" i="1" l="1"/>
  <c r="N66" i="1" s="1"/>
  <c r="AY62" i="1"/>
  <c r="AY63" i="1"/>
  <c r="Y33" i="1"/>
  <c r="AY64" i="1"/>
  <c r="Y55" i="1"/>
  <c r="Y51" i="1"/>
  <c r="Y27" i="1"/>
  <c r="Y21" i="1"/>
  <c r="Y39" i="1"/>
  <c r="Y45" i="1"/>
  <c r="BQ64" i="1" l="1"/>
  <c r="AO44" i="4"/>
  <c r="AN78" i="4" s="1"/>
  <c r="AX73" i="1"/>
  <c r="K75" i="1" s="1"/>
  <c r="BB65" i="1"/>
  <c r="AN59" i="4" s="1"/>
  <c r="N64" i="1"/>
  <c r="N63" i="1"/>
  <c r="AO41" i="4" s="1"/>
  <c r="N65" i="1"/>
  <c r="BB63" i="1" l="1"/>
  <c r="AN57" i="4" s="1"/>
  <c r="AO42" i="4"/>
  <c r="AO76" i="4" s="1"/>
  <c r="BQ63" i="1"/>
  <c r="AO43" i="4"/>
  <c r="AN77" i="4" s="1"/>
  <c r="BP70" i="1"/>
  <c r="AN50" i="4"/>
  <c r="AY71" i="1"/>
  <c r="BQ62" i="1"/>
  <c r="AO75" i="4"/>
  <c r="BQ61" i="1"/>
  <c r="AX78" i="1"/>
  <c r="K81" i="1" s="1"/>
  <c r="BB73" i="1"/>
  <c r="AN65" i="4" s="1"/>
  <c r="AX74" i="1"/>
  <c r="K76" i="1" s="1"/>
  <c r="AN51" i="4" s="1"/>
  <c r="AX72" i="1"/>
  <c r="K74" i="1" s="1"/>
  <c r="AN49" i="4" s="1"/>
  <c r="BB64" i="1"/>
  <c r="AN58" i="4" s="1"/>
  <c r="BB62" i="1"/>
  <c r="AN56" i="4" s="1"/>
  <c r="AO78" i="4"/>
  <c r="AN86" i="4"/>
  <c r="N73" i="1"/>
  <c r="BP73" i="1" l="1"/>
  <c r="AN53" i="4"/>
  <c r="BQ68" i="1"/>
  <c r="AO48" i="4"/>
  <c r="BB74" i="1"/>
  <c r="AN66" i="4" s="1"/>
  <c r="AN84" i="4"/>
  <c r="AN76" i="4"/>
  <c r="AN83" i="4"/>
  <c r="AN75" i="4"/>
  <c r="AN95" i="4"/>
  <c r="BP69" i="1"/>
  <c r="AY78" i="1"/>
  <c r="N81" i="1" s="1"/>
  <c r="BP71" i="1"/>
  <c r="AY77" i="1"/>
  <c r="N80" i="1" s="1"/>
  <c r="BB72" i="1"/>
  <c r="AN64" i="4" s="1"/>
  <c r="MQ62" i="4"/>
  <c r="QE56" i="4"/>
  <c r="QB61" i="4"/>
  <c r="NR62" i="4"/>
  <c r="OC62" i="4"/>
  <c r="PR60" i="4"/>
  <c r="PM55" i="4"/>
  <c r="QB62" i="4"/>
  <c r="PT59" i="4"/>
  <c r="OS59" i="4"/>
  <c r="QE55" i="4"/>
  <c r="OL57" i="4"/>
  <c r="PQ57" i="4"/>
  <c r="NY61" i="4"/>
  <c r="QF58" i="4"/>
  <c r="OO62" i="4"/>
  <c r="OJ60" i="4"/>
  <c r="PO58" i="4"/>
  <c r="NS59" i="4"/>
  <c r="OO56" i="4"/>
  <c r="NM57" i="4"/>
  <c r="QD55" i="4"/>
  <c r="NQ59" i="4"/>
  <c r="PP57" i="4"/>
  <c r="OM57" i="4"/>
  <c r="PZ59" i="4"/>
  <c r="OY59" i="4"/>
  <c r="PJ55" i="4"/>
  <c r="PC57" i="4"/>
  <c r="NP57" i="4"/>
  <c r="QB59" i="4"/>
  <c r="NJ60" i="4"/>
  <c r="QD61" i="4"/>
  <c r="NR57" i="4"/>
  <c r="OK61" i="4"/>
  <c r="PQ62" i="4"/>
  <c r="PP55" i="4"/>
  <c r="OJ61" i="4"/>
  <c r="OZ57" i="4"/>
  <c r="PP59" i="4"/>
  <c r="PK57" i="4"/>
  <c r="PS57" i="4"/>
  <c r="PX57" i="4"/>
  <c r="OQ57" i="4"/>
  <c r="PN61" i="4"/>
  <c r="OB61" i="4"/>
  <c r="PZ58" i="4"/>
  <c r="QC61" i="4"/>
  <c r="ON58" i="4"/>
  <c r="NY56" i="4"/>
  <c r="NS60" i="4"/>
  <c r="NW57" i="4"/>
  <c r="PY55" i="4"/>
  <c r="PT56" i="4"/>
  <c r="OH62" i="4"/>
  <c r="NV61" i="4"/>
  <c r="PY61" i="4"/>
  <c r="OK58" i="4"/>
  <c r="OR58" i="4"/>
  <c r="OT56" i="4"/>
  <c r="PH58" i="4"/>
  <c r="PK56" i="4"/>
  <c r="MZ62" i="4"/>
  <c r="OU61" i="4"/>
  <c r="OI56" i="4"/>
  <c r="PI61" i="4"/>
  <c r="OF60" i="4"/>
  <c r="PW58" i="4"/>
  <c r="NA57" i="4"/>
  <c r="MQ55" i="4"/>
  <c r="PF55" i="4"/>
  <c r="QF61" i="4"/>
  <c r="PX61" i="4"/>
  <c r="NU61" i="4"/>
  <c r="PP62" i="4"/>
  <c r="OC58" i="4"/>
  <c r="OY56" i="4"/>
  <c r="PT62" i="4"/>
  <c r="OM55" i="4"/>
  <c r="PK59" i="4"/>
  <c r="QB57" i="4"/>
  <c r="NY59" i="4"/>
  <c r="OA62" i="4"/>
  <c r="OW55" i="4"/>
  <c r="OX60" i="4"/>
  <c r="PU55" i="4"/>
  <c r="PA62" i="4"/>
  <c r="PT60" i="4"/>
  <c r="PZ55" i="4"/>
  <c r="PZ60" i="4"/>
  <c r="OO61" i="4"/>
  <c r="PF56" i="4"/>
  <c r="NQ58" i="4"/>
  <c r="NS56" i="4"/>
  <c r="OK60" i="4"/>
  <c r="PO59" i="4"/>
  <c r="PY62" i="4"/>
  <c r="PR58" i="4"/>
  <c r="OJ56" i="4"/>
  <c r="NY55" i="4"/>
  <c r="OT59" i="4"/>
  <c r="PQ59" i="4"/>
  <c r="MS56" i="4"/>
  <c r="PX56" i="4"/>
  <c r="MN58" i="4"/>
  <c r="QC59" i="4"/>
  <c r="QC62" i="4"/>
  <c r="NO59" i="4"/>
  <c r="OI61" i="4"/>
  <c r="OF62" i="4"/>
  <c r="OP55" i="4"/>
  <c r="PW61" i="4"/>
  <c r="NU62" i="4"/>
  <c r="PC61" i="4"/>
  <c r="QA57" i="4"/>
  <c r="QB56" i="4"/>
  <c r="OS62" i="4"/>
  <c r="PD62" i="4"/>
  <c r="NU59" i="4"/>
  <c r="OA57" i="4"/>
  <c r="PW59" i="4"/>
  <c r="PC55" i="4"/>
  <c r="PL60" i="4"/>
  <c r="QA55" i="4"/>
  <c r="PU58" i="4"/>
  <c r="OH55" i="4"/>
  <c r="NP59" i="4"/>
  <c r="PA59" i="4"/>
  <c r="PV57" i="4"/>
  <c r="OE56" i="4"/>
  <c r="QF57" i="4"/>
  <c r="OS60" i="4"/>
  <c r="PH55" i="4"/>
  <c r="PQ58" i="4"/>
  <c r="NQ56" i="4"/>
  <c r="PF62" i="4"/>
  <c r="OG61" i="4"/>
  <c r="OB62" i="4"/>
  <c r="MM56" i="4"/>
  <c r="NN61" i="4"/>
  <c r="NI59" i="4"/>
  <c r="NM60" i="4"/>
  <c r="NL56" i="4"/>
  <c r="MT60" i="4"/>
  <c r="MK56" i="4"/>
  <c r="MX57" i="4"/>
  <c r="NA61" i="4"/>
  <c r="MY57" i="4"/>
  <c r="MO58" i="4"/>
  <c r="NY58" i="4"/>
  <c r="NA60" i="4"/>
  <c r="OO58" i="4"/>
  <c r="PI58" i="4"/>
  <c r="NV58" i="4"/>
  <c r="OZ62" i="4"/>
  <c r="OZ59" i="4"/>
  <c r="PV56" i="4"/>
  <c r="PC59" i="4"/>
  <c r="OU57" i="4"/>
  <c r="PD59" i="4"/>
  <c r="PG60" i="4"/>
  <c r="NW55" i="4"/>
  <c r="OS61" i="4"/>
  <c r="NX55" i="4"/>
  <c r="PI57" i="4"/>
  <c r="PR57" i="4"/>
  <c r="QD62" i="4"/>
  <c r="PZ61" i="4"/>
  <c r="PP56" i="4"/>
  <c r="PG58" i="4"/>
  <c r="PU57" i="4"/>
  <c r="PV61" i="4"/>
  <c r="NZ61" i="4"/>
  <c r="NC62" i="4"/>
  <c r="NJ56" i="4"/>
  <c r="MR59" i="4"/>
  <c r="NI57" i="4"/>
  <c r="NL61" i="4"/>
  <c r="OS55" i="4"/>
  <c r="NT60" i="4"/>
  <c r="OW60" i="4"/>
  <c r="NX56" i="4"/>
  <c r="MZ57" i="4"/>
  <c r="PA56" i="4"/>
  <c r="OW58" i="4"/>
  <c r="MM60" i="4"/>
  <c r="OR55" i="4"/>
  <c r="NT59" i="4"/>
  <c r="OL58" i="4"/>
  <c r="PB58" i="4"/>
  <c r="NU58" i="4"/>
  <c r="OR62" i="4"/>
  <c r="PP58" i="4"/>
  <c r="PN58" i="4"/>
  <c r="OL62" i="4"/>
  <c r="OO59" i="4"/>
  <c r="PV62" i="4"/>
  <c r="OE55" i="4"/>
  <c r="PA57" i="4"/>
  <c r="NZ56" i="4"/>
  <c r="OT58" i="4"/>
  <c r="QE59" i="4"/>
  <c r="PM58" i="4"/>
  <c r="OU62" i="4"/>
  <c r="OD58" i="4"/>
  <c r="PS56" i="4"/>
  <c r="OI62" i="4"/>
  <c r="NR58" i="4"/>
  <c r="OJ55" i="4"/>
  <c r="PE59" i="4"/>
  <c r="OP58" i="4"/>
  <c r="OW61" i="4"/>
  <c r="QC60" i="4"/>
  <c r="PY57" i="4"/>
  <c r="PN56" i="4"/>
  <c r="OE62" i="4"/>
  <c r="PB57" i="4"/>
  <c r="PT55" i="4"/>
  <c r="OI60" i="4"/>
  <c r="NR56" i="4"/>
  <c r="OW62" i="4"/>
  <c r="PM57" i="4"/>
  <c r="OX57" i="4"/>
  <c r="OF56" i="4"/>
  <c r="QA62" i="4"/>
  <c r="PU56" i="4"/>
  <c r="PO56" i="4"/>
  <c r="OT60" i="4"/>
  <c r="PV58" i="4"/>
  <c r="PK60" i="4"/>
  <c r="OH60" i="4"/>
  <c r="NT57" i="4"/>
  <c r="PI62" i="4"/>
  <c r="OA58" i="4"/>
  <c r="NY57" i="4"/>
  <c r="PP60" i="4"/>
  <c r="QC55" i="4"/>
  <c r="QC56" i="4"/>
  <c r="MZ55" i="4"/>
  <c r="NF57" i="4"/>
  <c r="PQ60" i="4"/>
  <c r="MO57" i="4"/>
  <c r="NL62" i="4"/>
  <c r="OP61" i="4"/>
  <c r="MV62" i="4"/>
  <c r="OJ59" i="4"/>
  <c r="NO62" i="4"/>
  <c r="MU58" i="4"/>
  <c r="PX58" i="4"/>
  <c r="MP55" i="4"/>
  <c r="MY56" i="4"/>
  <c r="OH61" i="4"/>
  <c r="PC58" i="4"/>
  <c r="PS59" i="4"/>
  <c r="PN62" i="4"/>
  <c r="PX55" i="4"/>
  <c r="PJ60" i="4"/>
  <c r="NF62" i="4"/>
  <c r="NC60" i="4"/>
  <c r="NG56" i="4"/>
  <c r="AO92" i="4"/>
  <c r="AN96" i="4"/>
  <c r="AN92" i="4"/>
  <c r="QD58" i="4"/>
  <c r="QF56" i="4"/>
  <c r="QE60" i="4"/>
  <c r="PE62" i="4"/>
  <c r="NT56" i="4"/>
  <c r="NZ60" i="4"/>
  <c r="PJ62" i="4"/>
  <c r="PD55" i="4"/>
  <c r="OB60" i="4"/>
  <c r="OX58" i="4"/>
  <c r="OI58" i="4"/>
  <c r="PG62" i="4"/>
  <c r="PM59" i="4"/>
  <c r="NV59" i="4"/>
  <c r="OU58" i="4"/>
  <c r="PK55" i="4"/>
  <c r="PE60" i="4"/>
  <c r="QA60" i="4"/>
  <c r="QE62" i="4"/>
  <c r="OB57" i="4"/>
  <c r="NR61" i="4"/>
  <c r="PH56" i="4"/>
  <c r="ON57" i="4"/>
  <c r="NT61" i="4"/>
  <c r="NZ59" i="4"/>
  <c r="OY58" i="4"/>
  <c r="PV55" i="4"/>
  <c r="PI60" i="4"/>
  <c r="OL59" i="4"/>
  <c r="NW59" i="4"/>
  <c r="PG56" i="4"/>
  <c r="PU60" i="4"/>
  <c r="PZ56" i="4"/>
  <c r="QD60" i="4"/>
  <c r="NP56" i="4"/>
  <c r="OB58" i="4"/>
  <c r="OQ56" i="4"/>
  <c r="PK58" i="4"/>
  <c r="NX59" i="4"/>
  <c r="OS56" i="4"/>
  <c r="OP59" i="4"/>
  <c r="OA59" i="4"/>
  <c r="PL56" i="4"/>
  <c r="PE61" i="4"/>
  <c r="PB59" i="4"/>
  <c r="NW61" i="4"/>
  <c r="PH57" i="4"/>
  <c r="PQ61" i="4"/>
  <c r="QF55" i="4"/>
  <c r="QD59" i="4"/>
  <c r="PI59" i="4"/>
  <c r="PS61" i="4"/>
  <c r="OB56" i="4"/>
  <c r="NT55" i="4"/>
  <c r="NV56" i="4"/>
  <c r="OG62" i="4"/>
  <c r="PS62" i="4"/>
  <c r="OD57" i="4"/>
  <c r="OO57" i="4"/>
  <c r="PR61" i="4"/>
  <c r="OY62" i="4"/>
  <c r="PD60" i="4"/>
  <c r="NO58" i="4"/>
  <c r="NT58" i="4"/>
  <c r="PK61" i="4"/>
  <c r="PW62" i="4"/>
  <c r="NU60" i="4"/>
  <c r="PP61" i="4"/>
  <c r="PF60" i="4"/>
  <c r="OV55" i="4"/>
  <c r="OF55" i="4"/>
  <c r="ON55" i="4"/>
  <c r="PR62" i="4"/>
  <c r="OT55" i="4"/>
  <c r="PV60" i="4"/>
  <c r="OM62" i="4"/>
  <c r="PJ56" i="4"/>
  <c r="OW56" i="4"/>
  <c r="OI59" i="4"/>
  <c r="NQ55" i="4"/>
  <c r="MY58" i="4"/>
  <c r="NA62" i="4"/>
  <c r="MY55" i="4"/>
  <c r="ON61" i="4"/>
  <c r="NQ57" i="4"/>
  <c r="OG58" i="4"/>
  <c r="MS55" i="4"/>
  <c r="NA55" i="4"/>
  <c r="OW57" i="4"/>
  <c r="MK62" i="4"/>
  <c r="MM55" i="4"/>
  <c r="OA60" i="4"/>
  <c r="MQ61" i="4"/>
  <c r="PL59" i="4"/>
  <c r="MW55" i="4"/>
  <c r="MP59" i="4"/>
  <c r="NB55" i="4"/>
  <c r="NE62" i="4"/>
  <c r="OE58" i="4"/>
  <c r="NN60" i="4"/>
  <c r="NF59" i="4"/>
  <c r="MU56" i="4"/>
  <c r="NI62" i="4"/>
  <c r="NK56" i="4"/>
  <c r="NI60" i="4"/>
  <c r="PT61" i="4"/>
  <c r="QA56" i="4"/>
  <c r="PY59" i="4"/>
  <c r="QF62" i="4"/>
  <c r="OU56" i="4"/>
  <c r="NS58" i="4"/>
  <c r="OQ60" i="4"/>
  <c r="PS55" i="4"/>
  <c r="NQ61" i="4"/>
  <c r="PM56" i="4"/>
  <c r="OM58" i="4"/>
  <c r="OK56" i="4"/>
  <c r="QB58" i="4"/>
  <c r="NV57" i="4"/>
  <c r="OH58" i="4"/>
  <c r="OK59" i="4"/>
  <c r="PC62" i="4"/>
  <c r="NP55" i="4"/>
  <c r="PW60" i="4"/>
  <c r="PB62" i="4"/>
  <c r="QF60" i="4"/>
  <c r="OL55" i="4"/>
  <c r="OX56" i="4"/>
  <c r="OP62" i="4"/>
  <c r="NV60" i="4"/>
  <c r="PD58" i="4"/>
  <c r="NW60" i="4"/>
  <c r="NQ62" i="4"/>
  <c r="PM60" i="4"/>
  <c r="NQ60" i="4"/>
  <c r="NU57" i="4"/>
  <c r="PJ57" i="4"/>
  <c r="OH57" i="4"/>
  <c r="MN55" i="4"/>
  <c r="MX61" i="4"/>
  <c r="MO56" i="4"/>
  <c r="PM62" i="4"/>
  <c r="PD56" i="4"/>
  <c r="PR55" i="4"/>
  <c r="NB58" i="4"/>
  <c r="NA58" i="4"/>
  <c r="NB57" i="4"/>
  <c r="PE55" i="4"/>
  <c r="MS60" i="4"/>
  <c r="PL58" i="4"/>
  <c r="MR62" i="4"/>
  <c r="OR57" i="4"/>
  <c r="MU55" i="4"/>
  <c r="NX58" i="4"/>
  <c r="OB55" i="4"/>
  <c r="NN55" i="4"/>
  <c r="NK58" i="4"/>
  <c r="MY59" i="4"/>
  <c r="NH59" i="4"/>
  <c r="OK55" i="4"/>
  <c r="NK61" i="4"/>
  <c r="NJ61" i="4"/>
  <c r="NM55" i="4"/>
  <c r="QD56" i="4"/>
  <c r="NI56" i="4"/>
  <c r="NF56" i="4"/>
  <c r="NE56" i="4"/>
  <c r="NF60" i="4"/>
  <c r="NC57" i="4"/>
  <c r="ND60" i="4"/>
  <c r="MW58" i="4"/>
  <c r="ND59" i="4"/>
  <c r="NF55" i="4"/>
  <c r="ND61" i="4"/>
  <c r="MP61" i="4"/>
  <c r="ND57" i="4"/>
  <c r="NC61" i="4"/>
  <c r="NC58" i="4"/>
  <c r="MO59" i="4"/>
  <c r="MY60" i="4"/>
  <c r="OE57" i="4"/>
  <c r="NM58" i="4"/>
  <c r="NF58" i="4"/>
  <c r="NC55" i="4"/>
  <c r="NG61" i="4"/>
  <c r="NJ58" i="4"/>
  <c r="NH62" i="4"/>
  <c r="MW62" i="4"/>
  <c r="ON59" i="4"/>
  <c r="OE59" i="4"/>
  <c r="NJ62" i="4"/>
  <c r="NE61" i="4"/>
  <c r="NC59" i="4"/>
  <c r="NE59" i="4"/>
  <c r="NG57" i="4"/>
  <c r="NE58" i="4"/>
  <c r="MS61" i="4"/>
  <c r="OP56" i="4"/>
  <c r="PV59" i="4"/>
  <c r="MR60" i="4"/>
  <c r="MK61" i="4"/>
  <c r="OT57" i="4"/>
  <c r="MR57" i="4"/>
  <c r="MN57" i="4"/>
  <c r="MR61" i="4"/>
  <c r="MZ61" i="4"/>
  <c r="NR55" i="4"/>
  <c r="NO55" i="4"/>
  <c r="PF57" i="4"/>
  <c r="OC61" i="4"/>
  <c r="NB59" i="4"/>
  <c r="MS57" i="4"/>
  <c r="MO62" i="4"/>
  <c r="PL61" i="4"/>
  <c r="PG55" i="4"/>
  <c r="OU59" i="4"/>
  <c r="NW58" i="4"/>
  <c r="MW57" i="4"/>
  <c r="MW56" i="4"/>
  <c r="MM57" i="4"/>
  <c r="MV56" i="4"/>
  <c r="MQ57" i="4"/>
  <c r="PA58" i="4"/>
  <c r="PL55" i="4"/>
  <c r="PB60" i="4"/>
  <c r="PJ59" i="4"/>
  <c r="PX59" i="4"/>
  <c r="MR56" i="4"/>
  <c r="MR55" i="4"/>
  <c r="NB61" i="4"/>
  <c r="MX56" i="4"/>
  <c r="MU61" i="4"/>
  <c r="MP56" i="4"/>
  <c r="MV60" i="4"/>
  <c r="NB56" i="4"/>
  <c r="NX57" i="4"/>
  <c r="OX55" i="4"/>
  <c r="NS61" i="4"/>
  <c r="PO61" i="4"/>
  <c r="PG57" i="4"/>
  <c r="OU55" i="4"/>
  <c r="OV56" i="4"/>
  <c r="NW56" i="4"/>
  <c r="PS58" i="4"/>
  <c r="OD60" i="4"/>
  <c r="NA59" i="4"/>
  <c r="MW59" i="4"/>
  <c r="MT62" i="4"/>
  <c r="NL58" i="4"/>
  <c r="NC56" i="4"/>
  <c r="NH55" i="4"/>
  <c r="NE60" i="4"/>
  <c r="NM62" i="4"/>
  <c r="MM59" i="4"/>
  <c r="NL55" i="4"/>
  <c r="NK59" i="4"/>
  <c r="OR56" i="4"/>
  <c r="NL60" i="4"/>
  <c r="NG60" i="4"/>
  <c r="ML62" i="4"/>
  <c r="NZ62" i="4"/>
  <c r="NI58" i="4"/>
  <c r="ND62" i="4"/>
  <c r="ND55" i="4"/>
  <c r="NG58" i="4"/>
  <c r="NH60" i="4"/>
  <c r="MP57" i="4"/>
  <c r="ON56" i="4"/>
  <c r="NK57" i="4"/>
  <c r="NL59" i="4"/>
  <c r="NM61" i="4"/>
  <c r="NM56" i="4"/>
  <c r="MO61" i="4"/>
  <c r="ML56" i="4"/>
  <c r="MZ60" i="4"/>
  <c r="MN59" i="4"/>
  <c r="OV57" i="4"/>
  <c r="MT55" i="4"/>
  <c r="MV61" i="4"/>
  <c r="MU62" i="4"/>
  <c r="OI55" i="4"/>
  <c r="PL62" i="4"/>
  <c r="OO60" i="4"/>
  <c r="MV57" i="4"/>
  <c r="MT56" i="4"/>
  <c r="MK59" i="4"/>
  <c r="PU59" i="4"/>
  <c r="OR59" i="4"/>
  <c r="MM62" i="4"/>
  <c r="MM61" i="4"/>
  <c r="MU59" i="4"/>
  <c r="ML60" i="4"/>
  <c r="OX59" i="4"/>
  <c r="NP58" i="4"/>
  <c r="OO55" i="4"/>
  <c r="PY60" i="4"/>
  <c r="MP60" i="4"/>
  <c r="MU60" i="4"/>
  <c r="MP58" i="4"/>
  <c r="ML61" i="4"/>
  <c r="MZ59" i="4"/>
  <c r="MK60" i="4"/>
  <c r="OZ58" i="4"/>
  <c r="OY57" i="4"/>
  <c r="PM61" i="4"/>
  <c r="PA60" i="4"/>
  <c r="ON62" i="4"/>
  <c r="PR56" i="4"/>
  <c r="OV60" i="4"/>
  <c r="MV55" i="4"/>
  <c r="ML55" i="4"/>
  <c r="MX55" i="4"/>
  <c r="MS59" i="4"/>
  <c r="MN61" i="4"/>
  <c r="MW61" i="4"/>
  <c r="MN56" i="4"/>
  <c r="MK57" i="4"/>
  <c r="NT62" i="4"/>
  <c r="OA56" i="4"/>
  <c r="PW56" i="4"/>
  <c r="PD57" i="4"/>
  <c r="PB56" i="4"/>
  <c r="NP60" i="4"/>
  <c r="OR61" i="4"/>
  <c r="PA61" i="4"/>
  <c r="NZ55" i="4"/>
  <c r="NO56" i="4"/>
  <c r="OS58" i="4"/>
  <c r="PC56" i="4"/>
  <c r="PT58" i="4"/>
  <c r="OW59" i="4"/>
  <c r="OZ55" i="4"/>
  <c r="PO60" i="4"/>
  <c r="NJ59" i="4"/>
  <c r="NM59" i="4"/>
  <c r="NH61" i="4"/>
  <c r="NO57" i="4"/>
  <c r="NN58" i="4"/>
  <c r="NE55" i="4"/>
  <c r="NH56" i="4"/>
  <c r="MX58" i="4"/>
  <c r="OV61" i="4"/>
  <c r="NE57" i="4"/>
  <c r="NJ57" i="4"/>
  <c r="NK60" i="4"/>
  <c r="NL57" i="4"/>
  <c r="NS57" i="4"/>
  <c r="NN56" i="4"/>
  <c r="NI55" i="4"/>
  <c r="NG62" i="4"/>
  <c r="NJ55" i="4"/>
  <c r="PF59" i="4"/>
  <c r="MO55" i="4"/>
  <c r="OY61" i="4"/>
  <c r="MQ58" i="4"/>
  <c r="MN62" i="4"/>
  <c r="NO60" i="4"/>
  <c r="OF57" i="4"/>
  <c r="MQ60" i="4"/>
  <c r="MS62" i="4"/>
  <c r="OZ60" i="4"/>
  <c r="OD55" i="4"/>
  <c r="PO62" i="4"/>
  <c r="MT59" i="4"/>
  <c r="MT57" i="4"/>
  <c r="OG60" i="4"/>
  <c r="PH59" i="4"/>
  <c r="NU56" i="4"/>
  <c r="MZ58" i="4"/>
  <c r="MX60" i="4"/>
  <c r="ML57" i="4"/>
  <c r="MQ56" i="4"/>
  <c r="MK58" i="4"/>
  <c r="NR59" i="4"/>
  <c r="PH61" i="4"/>
  <c r="OD59" i="4"/>
  <c r="OJ57" i="4"/>
  <c r="OB59" i="4"/>
  <c r="MV59" i="4"/>
  <c r="MM58" i="4"/>
  <c r="MY61" i="4"/>
  <c r="MQ59" i="4"/>
  <c r="MX62" i="4"/>
  <c r="MK55" i="4"/>
  <c r="OC60" i="4"/>
  <c r="OQ62" i="4"/>
  <c r="NO61" i="4"/>
  <c r="OT61" i="4"/>
  <c r="NX61" i="4"/>
  <c r="PE58" i="4"/>
  <c r="PT57" i="4"/>
  <c r="OJ58" i="4"/>
  <c r="NV62" i="4"/>
  <c r="PG59" i="4"/>
  <c r="OP60" i="4"/>
  <c r="OM60" i="4"/>
  <c r="OC55" i="4"/>
  <c r="NY62" i="4"/>
  <c r="OA61" i="4"/>
  <c r="PB61" i="4"/>
  <c r="PZ62" i="4"/>
  <c r="OL56" i="4"/>
  <c r="PC60" i="4"/>
  <c r="PJ61" i="4"/>
  <c r="PI55" i="4"/>
  <c r="OK62" i="4"/>
  <c r="PH60" i="4"/>
  <c r="OI57" i="4"/>
  <c r="OK57" i="4"/>
  <c r="PN57" i="4"/>
  <c r="OM61" i="4"/>
  <c r="PY56" i="4"/>
  <c r="OR60" i="4"/>
  <c r="OL60" i="4"/>
  <c r="PX62" i="4"/>
  <c r="PU62" i="4"/>
  <c r="ON60" i="4"/>
  <c r="OM56" i="4"/>
  <c r="OF59" i="4"/>
  <c r="PN60" i="4"/>
  <c r="NR60" i="4"/>
  <c r="PU61" i="4"/>
  <c r="PJ58" i="4"/>
  <c r="QC57" i="4"/>
  <c r="PZ57" i="4"/>
  <c r="QB60" i="4"/>
  <c r="QA61" i="4"/>
  <c r="PO57" i="4"/>
  <c r="PN59" i="4"/>
  <c r="OM59" i="4"/>
  <c r="OL61" i="4"/>
  <c r="NV55" i="4"/>
  <c r="PX60" i="4"/>
  <c r="PW57" i="4"/>
  <c r="OY60" i="4"/>
  <c r="OX62" i="4"/>
  <c r="OH56" i="4"/>
  <c r="OZ61" i="4"/>
  <c r="OG59" i="4"/>
  <c r="NX60" i="4"/>
  <c r="PF61" i="4"/>
  <c r="OX61" i="4"/>
  <c r="OJ62" i="4"/>
  <c r="OF58" i="4"/>
  <c r="PF58" i="4"/>
  <c r="QE57" i="4"/>
  <c r="QB55" i="4"/>
  <c r="QA58" i="4"/>
  <c r="PS60" i="4"/>
  <c r="PL57" i="4"/>
  <c r="OU60" i="4"/>
  <c r="OT62" i="4"/>
  <c r="OD56" i="4"/>
  <c r="PE57" i="4"/>
  <c r="PO55" i="4"/>
  <c r="NS62" i="4"/>
  <c r="OQ55" i="4"/>
  <c r="OP57" i="4"/>
  <c r="PA55" i="4"/>
  <c r="OG56" i="4"/>
  <c r="OF61" i="4"/>
  <c r="PW55" i="4"/>
  <c r="OY55" i="4"/>
  <c r="OC57" i="4"/>
  <c r="OG57" i="4"/>
  <c r="QF59" i="4"/>
  <c r="QA59" i="4"/>
  <c r="PY58" i="4"/>
  <c r="PR59" i="4"/>
  <c r="PN55" i="4"/>
  <c r="OE60" i="4"/>
  <c r="OD62" i="4"/>
  <c r="PB55" i="4"/>
  <c r="PI56" i="4"/>
  <c r="PH62" i="4"/>
  <c r="OQ61" i="4"/>
  <c r="OA55" i="4"/>
  <c r="NZ57" i="4"/>
  <c r="NU55" i="4"/>
  <c r="NP62" i="4"/>
  <c r="NX62" i="4"/>
  <c r="PG61" i="4"/>
  <c r="NS55" i="4"/>
  <c r="OC56" i="4"/>
  <c r="OV62" i="4"/>
  <c r="PK62" i="4"/>
  <c r="QE61" i="4"/>
  <c r="QD57" i="4"/>
  <c r="QE58" i="4"/>
  <c r="QC58" i="4"/>
  <c r="MN60" i="4"/>
  <c r="MP62" i="4"/>
  <c r="MT58" i="4"/>
  <c r="NW62" i="4"/>
  <c r="MS58" i="4"/>
  <c r="MZ56" i="4"/>
  <c r="NB60" i="4"/>
  <c r="PE56" i="4"/>
  <c r="OE61" i="4"/>
  <c r="OQ59" i="4"/>
  <c r="MR58" i="4"/>
  <c r="NA56" i="4"/>
  <c r="MW60" i="4"/>
  <c r="NN59" i="4"/>
  <c r="ND56" i="4"/>
  <c r="NG55" i="4"/>
  <c r="ND58" i="4"/>
  <c r="NI61" i="4"/>
  <c r="NN62" i="4"/>
  <c r="OG55" i="4"/>
  <c r="NH57" i="4"/>
  <c r="OZ56" i="4"/>
  <c r="PQ56" i="4"/>
  <c r="NH58" i="4"/>
  <c r="NG59" i="4"/>
  <c r="NK62" i="4"/>
  <c r="MT61" i="4"/>
  <c r="PD61" i="4"/>
  <c r="NF61" i="4"/>
  <c r="NK55" i="4"/>
  <c r="NN57" i="4"/>
  <c r="ML59" i="4"/>
  <c r="OC59" i="4"/>
  <c r="MO60" i="4"/>
  <c r="OV58" i="4"/>
  <c r="MY62" i="4"/>
  <c r="MU57" i="4"/>
  <c r="PQ55" i="4"/>
  <c r="OD61" i="4"/>
  <c r="NB62" i="4"/>
  <c r="NZ58" i="4"/>
  <c r="NP61" i="4"/>
  <c r="MX59" i="4"/>
  <c r="OQ58" i="4"/>
  <c r="OH59" i="4"/>
  <c r="MV58" i="4"/>
  <c r="OV59" i="4"/>
  <c r="NY60" i="4"/>
  <c r="OS57" i="4"/>
  <c r="ML58" i="4"/>
  <c r="AO93" i="4"/>
  <c r="AN85" i="4"/>
  <c r="AO77" i="4"/>
  <c r="AX77" i="1"/>
  <c r="K80" i="1" s="1"/>
  <c r="BB71" i="1"/>
  <c r="AN63" i="4" s="1"/>
  <c r="AN93" i="4"/>
  <c r="AN97" i="4"/>
  <c r="BQ73" i="1" l="1"/>
  <c r="AO53" i="4"/>
  <c r="BP72" i="1"/>
  <c r="AN52" i="4"/>
  <c r="BQ72" i="1"/>
  <c r="AO52" i="4"/>
  <c r="AY81" i="1"/>
  <c r="N85" i="1" s="1"/>
  <c r="BB78" i="1"/>
  <c r="AN68" i="4" s="1"/>
  <c r="AO91" i="4"/>
  <c r="NB65" i="4"/>
  <c r="AN91" i="4"/>
  <c r="NJ45" i="4"/>
  <c r="ML41" i="4"/>
  <c r="PS43" i="4"/>
  <c r="OD42" i="4"/>
  <c r="NE44" i="4"/>
  <c r="NB40" i="4"/>
  <c r="NF43" i="4"/>
  <c r="OP47" i="4"/>
  <c r="MY45" i="4"/>
  <c r="MU43" i="4"/>
  <c r="OZ40" i="4"/>
  <c r="MP43" i="4"/>
  <c r="NC46" i="4"/>
  <c r="QE44" i="4"/>
  <c r="MK47" i="4"/>
  <c r="MK45" i="4"/>
  <c r="MK44" i="4"/>
  <c r="MK46" i="4"/>
  <c r="NQ63" i="4"/>
  <c r="NB45" i="4"/>
  <c r="MN45" i="4"/>
  <c r="MN41" i="4"/>
  <c r="PV44" i="4"/>
  <c r="OS43" i="4"/>
  <c r="NG45" i="4"/>
  <c r="NM40" i="4"/>
  <c r="NE43" i="4"/>
  <c r="PM45" i="4"/>
  <c r="OE46" i="4"/>
  <c r="MP44" i="4"/>
  <c r="MY40" i="4"/>
  <c r="MW43" i="4"/>
  <c r="NB41" i="4"/>
  <c r="ND41" i="4"/>
  <c r="PL47" i="4"/>
  <c r="OW42" i="4"/>
  <c r="OQ47" i="4"/>
  <c r="MV40" i="4"/>
  <c r="NG43" i="4"/>
  <c r="NH42" i="4"/>
  <c r="NT43" i="4"/>
  <c r="MV41" i="4"/>
  <c r="ND46" i="4"/>
  <c r="NA42" i="4"/>
  <c r="NE47" i="4"/>
  <c r="MO41" i="4"/>
  <c r="NJ40" i="4"/>
  <c r="NC40" i="4"/>
  <c r="OU46" i="4"/>
  <c r="OF44" i="4"/>
  <c r="OX47" i="4"/>
  <c r="NB46" i="4"/>
  <c r="MQ45" i="4"/>
  <c r="NM46" i="4"/>
  <c r="NI41" i="4"/>
  <c r="MS42" i="4"/>
  <c r="NB47" i="4"/>
  <c r="NL42" i="4"/>
  <c r="MZ45" i="4"/>
  <c r="MU45" i="4"/>
  <c r="MO46" i="4"/>
  <c r="NJ42" i="4"/>
  <c r="OJ47" i="4"/>
  <c r="OF42" i="4"/>
  <c r="PL40" i="4"/>
  <c r="PI47" i="4"/>
  <c r="PP47" i="4"/>
  <c r="OH41" i="4"/>
  <c r="NA40" i="4"/>
  <c r="NE40" i="4"/>
  <c r="MT47" i="4"/>
  <c r="MV46" i="4"/>
  <c r="NN43" i="4"/>
  <c r="NT40" i="4"/>
  <c r="PB43" i="4"/>
  <c r="PZ45" i="4"/>
  <c r="MV42" i="4"/>
  <c r="MT43" i="4"/>
  <c r="NM42" i="4"/>
  <c r="MP47" i="4"/>
  <c r="ML47" i="4"/>
  <c r="NJ44" i="4"/>
  <c r="NN41" i="4"/>
  <c r="MN46" i="4"/>
  <c r="MW45" i="4"/>
  <c r="MO42" i="4"/>
  <c r="MZ41" i="4"/>
  <c r="NG40" i="4"/>
  <c r="NG41" i="4"/>
  <c r="NK40" i="4"/>
  <c r="MS47" i="4"/>
  <c r="MT45" i="4"/>
  <c r="MM45" i="4"/>
  <c r="MQ42" i="4"/>
  <c r="NF47" i="4"/>
  <c r="NM43" i="4"/>
  <c r="ND40" i="4"/>
  <c r="MZ46" i="4"/>
  <c r="MW41" i="4"/>
  <c r="NA41" i="4"/>
  <c r="NB42" i="4"/>
  <c r="ML43" i="4"/>
  <c r="MU47" i="4"/>
  <c r="OG40" i="4"/>
  <c r="PP40" i="4"/>
  <c r="PH42" i="4"/>
  <c r="NO43" i="4"/>
  <c r="NX40" i="4"/>
  <c r="NU44" i="4"/>
  <c r="PI40" i="4"/>
  <c r="OE43" i="4"/>
  <c r="NV45" i="4"/>
  <c r="NU46" i="4"/>
  <c r="PW41" i="4"/>
  <c r="OC42" i="4"/>
  <c r="MR40" i="4"/>
  <c r="NC45" i="4"/>
  <c r="ND45" i="4"/>
  <c r="MQ47" i="4"/>
  <c r="MX42" i="4"/>
  <c r="NE45" i="4"/>
  <c r="MM47" i="4"/>
  <c r="MR41" i="4"/>
  <c r="ML42" i="4"/>
  <c r="NA44" i="4"/>
  <c r="MM40" i="4"/>
  <c r="NI45" i="4"/>
  <c r="MW42" i="4"/>
  <c r="NG44" i="4"/>
  <c r="OH46" i="4"/>
  <c r="PL42" i="4"/>
  <c r="OH44" i="4"/>
  <c r="PW45" i="4"/>
  <c r="PF42" i="4"/>
  <c r="PC44" i="4"/>
  <c r="OG42" i="4"/>
  <c r="NQ42" i="4"/>
  <c r="OT45" i="4"/>
  <c r="OJ41" i="4"/>
  <c r="PP43" i="4"/>
  <c r="QE42" i="4"/>
  <c r="QC43" i="4"/>
  <c r="QA43" i="4"/>
  <c r="PZ46" i="4"/>
  <c r="PD44" i="4"/>
  <c r="PT42" i="4"/>
  <c r="OI47" i="4"/>
  <c r="NP41" i="4"/>
  <c r="OL41" i="4"/>
  <c r="OI44" i="4"/>
  <c r="OO45" i="4"/>
  <c r="PR45" i="4"/>
  <c r="PE47" i="4"/>
  <c r="PT45" i="4"/>
  <c r="PB46" i="4"/>
  <c r="OU45" i="4"/>
  <c r="OA46" i="4"/>
  <c r="OX42" i="4"/>
  <c r="OE41" i="4"/>
  <c r="NW43" i="4"/>
  <c r="OZ43" i="4"/>
  <c r="OX44" i="4"/>
  <c r="NV42" i="4"/>
  <c r="PG46" i="4"/>
  <c r="PF46" i="4"/>
  <c r="PD46" i="4"/>
  <c r="PU43" i="4"/>
  <c r="NV43" i="4"/>
  <c r="PP44" i="4"/>
  <c r="PJ42" i="4"/>
  <c r="NP42" i="4"/>
  <c r="PO46" i="4"/>
  <c r="OF46" i="4"/>
  <c r="OY45" i="4"/>
  <c r="PE45" i="4"/>
  <c r="OG47" i="4"/>
  <c r="OK44" i="4"/>
  <c r="OH43" i="4"/>
  <c r="PI44" i="4"/>
  <c r="PT41" i="4"/>
  <c r="OO42" i="4"/>
  <c r="OK42" i="4"/>
  <c r="PS42" i="4"/>
  <c r="NQ46" i="4"/>
  <c r="NX47" i="4"/>
  <c r="PM46" i="4"/>
  <c r="NO46" i="4"/>
  <c r="ON47" i="4"/>
  <c r="OU40" i="4"/>
  <c r="PK47" i="4"/>
  <c r="NC41" i="4"/>
  <c r="MK41" i="4"/>
  <c r="MP41" i="4"/>
  <c r="MK43" i="4"/>
  <c r="MK40" i="4"/>
  <c r="NB43" i="4"/>
  <c r="MU44" i="4"/>
  <c r="NF45" i="4"/>
  <c r="MR43" i="4"/>
  <c r="NK41" i="4"/>
  <c r="NN45" i="4"/>
  <c r="ND47" i="4"/>
  <c r="MX43" i="4"/>
  <c r="MX47" i="4"/>
  <c r="MP40" i="4"/>
  <c r="NE46" i="4"/>
  <c r="NC44" i="4"/>
  <c r="MP46" i="4"/>
  <c r="NF40" i="4"/>
  <c r="NK47" i="4"/>
  <c r="NH47" i="4"/>
  <c r="NA43" i="4"/>
  <c r="MN47" i="4"/>
  <c r="PY42" i="4"/>
  <c r="QF42" i="4"/>
  <c r="PC45" i="4"/>
  <c r="PW43" i="4"/>
  <c r="PW42" i="4"/>
  <c r="PT43" i="4"/>
  <c r="NU41" i="4"/>
  <c r="NQ44" i="4"/>
  <c r="PJ40" i="4"/>
  <c r="PV46" i="4"/>
  <c r="OY40" i="4"/>
  <c r="OK47" i="4"/>
  <c r="PR40" i="4"/>
  <c r="OO46" i="4"/>
  <c r="PR47" i="4"/>
  <c r="PA42" i="4"/>
  <c r="NU42" i="4"/>
  <c r="NP44" i="4"/>
  <c r="PF43" i="4"/>
  <c r="NZ44" i="4"/>
  <c r="PV42" i="4"/>
  <c r="OD45" i="4"/>
  <c r="PN46" i="4"/>
  <c r="PA40" i="4"/>
  <c r="PL43" i="4"/>
  <c r="OB43" i="4"/>
  <c r="OB44" i="4"/>
  <c r="OE42" i="4"/>
  <c r="PQ42" i="4"/>
  <c r="OO40" i="4"/>
  <c r="OR40" i="4"/>
  <c r="NZ47" i="4"/>
  <c r="NS47" i="4"/>
  <c r="OS46" i="4"/>
  <c r="OJ44" i="4"/>
  <c r="OR43" i="4"/>
  <c r="PQ44" i="4"/>
  <c r="OQ41" i="4"/>
  <c r="OL42" i="4"/>
  <c r="OI42" i="4"/>
  <c r="PD42" i="4"/>
  <c r="PJ47" i="4"/>
  <c r="OQ40" i="4"/>
  <c r="PL46" i="4"/>
  <c r="PO45" i="4"/>
  <c r="NR45" i="4"/>
  <c r="PG45" i="4"/>
  <c r="NW40" i="4"/>
  <c r="NJ41" i="4"/>
  <c r="MY43" i="4"/>
  <c r="ND43" i="4"/>
  <c r="NH43" i="4"/>
  <c r="MY46" i="4"/>
  <c r="NH44" i="4"/>
  <c r="MT41" i="4"/>
  <c r="NN40" i="4"/>
  <c r="NF46" i="4"/>
  <c r="NM41" i="4"/>
  <c r="MV44" i="4"/>
  <c r="MM42" i="4"/>
  <c r="MO47" i="4"/>
  <c r="NF41" i="4"/>
  <c r="NK46" i="4"/>
  <c r="MP45" i="4"/>
  <c r="NL41" i="4"/>
  <c r="NI42" i="4"/>
  <c r="NG42" i="4"/>
  <c r="MO43" i="4"/>
  <c r="MW40" i="4"/>
  <c r="MS41" i="4"/>
  <c r="MX41" i="4"/>
  <c r="MT44" i="4"/>
  <c r="MT42" i="4"/>
  <c r="MS40" i="4"/>
  <c r="MR47" i="4"/>
  <c r="MY41" i="4"/>
  <c r="ND44" i="4"/>
  <c r="NF42" i="4"/>
  <c r="NM47" i="4"/>
  <c r="NE42" i="4"/>
  <c r="NL44" i="4"/>
  <c r="NI43" i="4"/>
  <c r="MZ43" i="4"/>
  <c r="MR42" i="4"/>
  <c r="MO40" i="4"/>
  <c r="ML40" i="4"/>
  <c r="NA46" i="4"/>
  <c r="MX44" i="4"/>
  <c r="MS46" i="4"/>
  <c r="MT46" i="4"/>
  <c r="MX40" i="4"/>
  <c r="MQ46" i="4"/>
  <c r="MX46" i="4"/>
  <c r="MU42" i="4"/>
  <c r="MQ43" i="4"/>
  <c r="NC47" i="4"/>
  <c r="NN47" i="4"/>
  <c r="NI44" i="4"/>
  <c r="NM44" i="4"/>
  <c r="NH45" i="4"/>
  <c r="NC43" i="4"/>
  <c r="MS45" i="4"/>
  <c r="MN40" i="4"/>
  <c r="MT40" i="4"/>
  <c r="MW44" i="4"/>
  <c r="NA47" i="4"/>
  <c r="MW47" i="4"/>
  <c r="MY47" i="4"/>
  <c r="MX45" i="4"/>
  <c r="MN43" i="4"/>
  <c r="MS44" i="4"/>
  <c r="NN44" i="4"/>
  <c r="NK45" i="4"/>
  <c r="NK42" i="4"/>
  <c r="NI46" i="4"/>
  <c r="MO44" i="4"/>
  <c r="MR45" i="4"/>
  <c r="MZ42" i="4"/>
  <c r="MZ44" i="4"/>
  <c r="NB44" i="4"/>
  <c r="MZ40" i="4"/>
  <c r="NJ46" i="4"/>
  <c r="NI40" i="4"/>
  <c r="NN46" i="4"/>
  <c r="MU46" i="4"/>
  <c r="ND42" i="4"/>
  <c r="NK44" i="4"/>
  <c r="NH46" i="4"/>
  <c r="ML45" i="4"/>
  <c r="NH41" i="4"/>
  <c r="MK42" i="4"/>
  <c r="NI47" i="4"/>
  <c r="OI45" i="4"/>
  <c r="OK45" i="4"/>
  <c r="NP40" i="4"/>
  <c r="OB40" i="4"/>
  <c r="NW42" i="4"/>
  <c r="PR41" i="4"/>
  <c r="OX43" i="4"/>
  <c r="PW40" i="4"/>
  <c r="PQ47" i="4"/>
  <c r="OT46" i="4"/>
  <c r="PN41" i="4"/>
  <c r="NP43" i="4"/>
  <c r="NV47" i="4"/>
  <c r="PM42" i="4"/>
  <c r="OS44" i="4"/>
  <c r="PE44" i="4"/>
  <c r="OE40" i="4"/>
  <c r="PN47" i="4"/>
  <c r="OP46" i="4"/>
  <c r="PB47" i="4"/>
  <c r="NS41" i="4"/>
  <c r="NS43" i="4"/>
  <c r="NZ45" i="4"/>
  <c r="QF46" i="4"/>
  <c r="ML44" i="4"/>
  <c r="MQ40" i="4"/>
  <c r="MU40" i="4"/>
  <c r="MY42" i="4"/>
  <c r="MV43" i="4"/>
  <c r="MN44" i="4"/>
  <c r="NJ43" i="4"/>
  <c r="NJ47" i="4"/>
  <c r="NE41" i="4"/>
  <c r="NG47" i="4"/>
  <c r="NL45" i="4"/>
  <c r="NH40" i="4"/>
  <c r="MZ47" i="4"/>
  <c r="ML46" i="4"/>
  <c r="MM41" i="4"/>
  <c r="MV47" i="4"/>
  <c r="NA45" i="4"/>
  <c r="MR46" i="4"/>
  <c r="MV45" i="4"/>
  <c r="MN42" i="4"/>
  <c r="MQ44" i="4"/>
  <c r="NF44" i="4"/>
  <c r="NL47" i="4"/>
  <c r="NL43" i="4"/>
  <c r="NN42" i="4"/>
  <c r="MY44" i="4"/>
  <c r="MW46" i="4"/>
  <c r="MP42" i="4"/>
  <c r="MU41" i="4"/>
  <c r="MQ41" i="4"/>
  <c r="MO45" i="4"/>
  <c r="NL46" i="4"/>
  <c r="NG46" i="4"/>
  <c r="MS43" i="4"/>
  <c r="MM46" i="4"/>
  <c r="MM43" i="4"/>
  <c r="NK43" i="4"/>
  <c r="MR44" i="4"/>
  <c r="NL40" i="4"/>
  <c r="NC42" i="4"/>
  <c r="NM45" i="4"/>
  <c r="MM44" i="4"/>
  <c r="PN45" i="4"/>
  <c r="PT47" i="4"/>
  <c r="OQ45" i="4"/>
  <c r="PC42" i="4"/>
  <c r="PE42" i="4"/>
  <c r="OU44" i="4"/>
  <c r="PL45" i="4"/>
  <c r="PI45" i="4"/>
  <c r="OS45" i="4"/>
  <c r="PX42" i="4"/>
  <c r="OD43" i="4"/>
  <c r="PL44" i="4"/>
  <c r="PG40" i="4"/>
  <c r="PB41" i="4"/>
  <c r="OP43" i="4"/>
  <c r="OA42" i="4"/>
  <c r="NY46" i="4"/>
  <c r="OO47" i="4"/>
  <c r="PM47" i="4"/>
  <c r="OT41" i="4"/>
  <c r="NV41" i="4"/>
  <c r="PQ46" i="4"/>
  <c r="PJ41" i="4"/>
  <c r="QC41" i="4"/>
  <c r="NQ45" i="4"/>
  <c r="OX40" i="4"/>
  <c r="OZ46" i="4"/>
  <c r="OR42" i="4"/>
  <c r="PC41" i="4"/>
  <c r="PM43" i="4"/>
  <c r="OK43" i="4"/>
  <c r="NS44" i="4"/>
  <c r="OP41" i="4"/>
  <c r="PR42" i="4"/>
  <c r="OD40" i="4"/>
  <c r="ON46" i="4"/>
  <c r="NY45" i="4"/>
  <c r="PH40" i="4"/>
  <c r="OR47" i="4"/>
  <c r="OS47" i="4"/>
  <c r="NY47" i="4"/>
  <c r="NP45" i="4"/>
  <c r="OQ46" i="4"/>
  <c r="NU45" i="4"/>
  <c r="NO44" i="4"/>
  <c r="NT41" i="4"/>
  <c r="PE41" i="4"/>
  <c r="OK41" i="4"/>
  <c r="OV46" i="4"/>
  <c r="PP45" i="4"/>
  <c r="PH44" i="4"/>
  <c r="OV43" i="4"/>
  <c r="OY43" i="4"/>
  <c r="QB42" i="4"/>
  <c r="QB44" i="4"/>
  <c r="QD43" i="4"/>
  <c r="QC45" i="4"/>
  <c r="QE47" i="4"/>
  <c r="PY45" i="4"/>
  <c r="QF43" i="4"/>
  <c r="PY43" i="4"/>
  <c r="OF43" i="4"/>
  <c r="ON42" i="4"/>
  <c r="PJ44" i="4"/>
  <c r="OU42" i="4"/>
  <c r="NT46" i="4"/>
  <c r="OG41" i="4"/>
  <c r="PX45" i="4"/>
  <c r="OY44" i="4"/>
  <c r="PD40" i="4"/>
  <c r="OQ43" i="4"/>
  <c r="PG41" i="4"/>
  <c r="OD41" i="4"/>
  <c r="PR44" i="4"/>
  <c r="PL41" i="4"/>
  <c r="NX41" i="4"/>
  <c r="NT44" i="4"/>
  <c r="NW44" i="4"/>
  <c r="OC41" i="4"/>
  <c r="OV40" i="4"/>
  <c r="PN40" i="4"/>
  <c r="PK45" i="4"/>
  <c r="OJ46" i="4"/>
  <c r="NZ40" i="4"/>
  <c r="PO40" i="4"/>
  <c r="ON40" i="4"/>
  <c r="OZ45" i="4"/>
  <c r="NR47" i="4"/>
  <c r="PX47" i="4"/>
  <c r="PW46" i="4"/>
  <c r="NP46" i="4"/>
  <c r="PT46" i="4"/>
  <c r="OV47" i="4"/>
  <c r="OB45" i="4"/>
  <c r="OF47" i="4"/>
  <c r="OA40" i="4"/>
  <c r="NR40" i="4"/>
  <c r="PJ46" i="4"/>
  <c r="OV42" i="4"/>
  <c r="OP42" i="4"/>
  <c r="PB42" i="4"/>
  <c r="OS41" i="4"/>
  <c r="PW44" i="4"/>
  <c r="PO44" i="4"/>
  <c r="OM43" i="4"/>
  <c r="PI43" i="4"/>
  <c r="PQ43" i="4"/>
  <c r="PD43" i="4"/>
  <c r="OR44" i="4"/>
  <c r="OM44" i="4"/>
  <c r="OJ42" i="4"/>
  <c r="NZ42" i="4"/>
  <c r="PN42" i="4"/>
  <c r="PA47" i="4"/>
  <c r="NT45" i="4"/>
  <c r="OT47" i="4"/>
  <c r="PU45" i="4"/>
  <c r="OL46" i="4"/>
  <c r="PS45" i="4"/>
  <c r="NR46" i="4"/>
  <c r="PF44" i="4"/>
  <c r="PE43" i="4"/>
  <c r="PG43" i="4"/>
  <c r="PH43" i="4"/>
  <c r="NX43" i="4"/>
  <c r="OT44" i="4"/>
  <c r="NX44" i="4"/>
  <c r="PO42" i="4"/>
  <c r="PG42" i="4"/>
  <c r="QC44" i="4"/>
  <c r="QD40" i="4"/>
  <c r="PY44" i="4"/>
  <c r="QF45" i="4"/>
  <c r="QB45" i="4"/>
  <c r="PZ40" i="4"/>
  <c r="PX44" i="4"/>
  <c r="PO47" i="4"/>
  <c r="PJ43" i="4"/>
  <c r="NO40" i="4"/>
  <c r="NQ43" i="4"/>
  <c r="NV40" i="4"/>
  <c r="PC43" i="4"/>
  <c r="PP42" i="4"/>
  <c r="PK44" i="4"/>
  <c r="OA43" i="4"/>
  <c r="OV41" i="4"/>
  <c r="PA41" i="4"/>
  <c r="OF41" i="4"/>
  <c r="PK41" i="4"/>
  <c r="OU41" i="4"/>
  <c r="OL44" i="4"/>
  <c r="OX41" i="4"/>
  <c r="NY41" i="4"/>
  <c r="PD45" i="4"/>
  <c r="PM40" i="4"/>
  <c r="OD47" i="4"/>
  <c r="PK40" i="4"/>
  <c r="PS46" i="4"/>
  <c r="PG47" i="4"/>
  <c r="PS40" i="4"/>
  <c r="OL45" i="4"/>
  <c r="PF40" i="4"/>
  <c r="OE47" i="4"/>
  <c r="OW46" i="4"/>
  <c r="ON45" i="4"/>
  <c r="PV45" i="4"/>
  <c r="OW47" i="4"/>
  <c r="OB47" i="4"/>
  <c r="PU47" i="4"/>
  <c r="OY46" i="4"/>
  <c r="PH45" i="4"/>
  <c r="OM42" i="4"/>
  <c r="PI42" i="4"/>
  <c r="NR42" i="4"/>
  <c r="NZ41" i="4"/>
  <c r="OP44" i="4"/>
  <c r="PB44" i="4"/>
  <c r="OT43" i="4"/>
  <c r="NU43" i="4"/>
  <c r="OI43" i="4"/>
  <c r="OC43" i="4"/>
  <c r="NR44" i="4"/>
  <c r="OC44" i="4"/>
  <c r="PQ41" i="4"/>
  <c r="OB42" i="4"/>
  <c r="NO42" i="4"/>
  <c r="NT42" i="4"/>
  <c r="PD47" i="4"/>
  <c r="PH46" i="4"/>
  <c r="OK40" i="4"/>
  <c r="PE46" i="4"/>
  <c r="OJ45" i="4"/>
  <c r="OR46" i="4"/>
  <c r="NQ47" i="4"/>
  <c r="OW44" i="4"/>
  <c r="PR43" i="4"/>
  <c r="OL43" i="4"/>
  <c r="OW43" i="4"/>
  <c r="PS44" i="4"/>
  <c r="OZ44" i="4"/>
  <c r="PM41" i="4"/>
  <c r="OY42" i="4"/>
  <c r="OT42" i="4"/>
  <c r="OS42" i="4"/>
  <c r="PS47" i="4"/>
  <c r="NW47" i="4"/>
  <c r="OH40" i="4"/>
  <c r="OL40" i="4"/>
  <c r="NT47" i="4"/>
  <c r="PH47" i="4"/>
  <c r="PU40" i="4"/>
  <c r="OO43" i="4"/>
  <c r="ON43" i="4"/>
  <c r="OE44" i="4"/>
  <c r="QE43" i="4"/>
  <c r="QD41" i="4"/>
  <c r="QD42" i="4"/>
  <c r="QC47" i="4"/>
  <c r="QE41" i="4"/>
  <c r="PZ41" i="4"/>
  <c r="PZ47" i="4"/>
  <c r="QA42" i="4"/>
  <c r="QA40" i="4"/>
  <c r="PY46" i="4"/>
  <c r="QF41" i="4"/>
  <c r="QB40" i="4"/>
  <c r="NO47" i="4"/>
  <c r="PN43" i="4"/>
  <c r="NX42" i="4"/>
  <c r="OT40" i="4"/>
  <c r="PA46" i="4"/>
  <c r="OJ43" i="4"/>
  <c r="OO44" i="4"/>
  <c r="PK46" i="4"/>
  <c r="OI46" i="4"/>
  <c r="PV43" i="4"/>
  <c r="PA44" i="4"/>
  <c r="PU42" i="4"/>
  <c r="OV45" i="4"/>
  <c r="OQ44" i="4"/>
  <c r="PU44" i="4"/>
  <c r="PK42" i="4"/>
  <c r="PC46" i="4"/>
  <c r="OA44" i="4"/>
  <c r="NY43" i="4"/>
  <c r="PX43" i="4"/>
  <c r="PU41" i="4"/>
  <c r="PI41" i="4"/>
  <c r="PH41" i="4"/>
  <c r="PO41" i="4"/>
  <c r="OD44" i="4"/>
  <c r="NW41" i="4"/>
  <c r="NR41" i="4"/>
  <c r="OW41" i="4"/>
  <c r="OO41" i="4"/>
  <c r="NO41" i="4"/>
  <c r="PG44" i="4"/>
  <c r="OV44" i="4"/>
  <c r="OG44" i="4"/>
  <c r="OR41" i="4"/>
  <c r="PV41" i="4"/>
  <c r="OY41" i="4"/>
  <c r="NZ46" i="4"/>
  <c r="OW45" i="4"/>
  <c r="NU47" i="4"/>
  <c r="OI40" i="4"/>
  <c r="NQ40" i="4"/>
  <c r="NS40" i="4"/>
  <c r="PV47" i="4"/>
  <c r="NV46" i="4"/>
  <c r="PF47" i="4"/>
  <c r="PJ45" i="4"/>
  <c r="PT40" i="4"/>
  <c r="PU46" i="4"/>
  <c r="PW47" i="4"/>
  <c r="PP46" i="4"/>
  <c r="OC40" i="4"/>
  <c r="OC45" i="4"/>
  <c r="OY47" i="4"/>
  <c r="OP40" i="4"/>
  <c r="NX46" i="4"/>
  <c r="PE40" i="4"/>
  <c r="PQ45" i="4"/>
  <c r="OX46" i="4"/>
  <c r="PR46" i="4"/>
  <c r="PB45" i="4"/>
  <c r="OZ47" i="4"/>
  <c r="NY40" i="4"/>
  <c r="NU40" i="4"/>
  <c r="QC42" i="4"/>
  <c r="QC46" i="4"/>
  <c r="QC40" i="4"/>
  <c r="QE45" i="4"/>
  <c r="QA46" i="4"/>
  <c r="PZ42" i="4"/>
  <c r="QF44" i="4"/>
  <c r="QA45" i="4"/>
  <c r="PY41" i="4"/>
  <c r="QB46" i="4"/>
  <c r="QA41" i="4"/>
  <c r="QF47" i="4"/>
  <c r="PA43" i="4"/>
  <c r="PT44" i="4"/>
  <c r="PC40" i="4"/>
  <c r="OG45" i="4"/>
  <c r="NY44" i="4"/>
  <c r="OU43" i="4"/>
  <c r="OQ42" i="4"/>
  <c r="OS40" i="4"/>
  <c r="OM45" i="4"/>
  <c r="NR43" i="4"/>
  <c r="NS42" i="4"/>
  <c r="OU47" i="4"/>
  <c r="NP47" i="4"/>
  <c r="NZ43" i="4"/>
  <c r="OI41" i="4"/>
  <c r="NW45" i="4"/>
  <c r="OB46" i="4"/>
  <c r="OG43" i="4"/>
  <c r="PK43" i="4"/>
  <c r="PO43" i="4"/>
  <c r="OM41" i="4"/>
  <c r="OA41" i="4"/>
  <c r="PS41" i="4"/>
  <c r="ON41" i="4"/>
  <c r="PM44" i="4"/>
  <c r="PD41" i="4"/>
  <c r="OB41" i="4"/>
  <c r="PF41" i="4"/>
  <c r="NQ41" i="4"/>
  <c r="PX41" i="4"/>
  <c r="NV44" i="4"/>
  <c r="PN44" i="4"/>
  <c r="ON44" i="4"/>
  <c r="PP41" i="4"/>
  <c r="OZ41" i="4"/>
  <c r="PX46" i="4"/>
  <c r="NW46" i="4"/>
  <c r="OD46" i="4"/>
  <c r="OJ40" i="4"/>
  <c r="OG46" i="4"/>
  <c r="NS45" i="4"/>
  <c r="NX45" i="4"/>
  <c r="PF45" i="4"/>
  <c r="NO45" i="4"/>
  <c r="PA45" i="4"/>
  <c r="OP45" i="4"/>
  <c r="PI46" i="4"/>
  <c r="OW40" i="4"/>
  <c r="PX40" i="4"/>
  <c r="OC46" i="4"/>
  <c r="OF45" i="4"/>
  <c r="OM47" i="4"/>
  <c r="PQ40" i="4"/>
  <c r="OF40" i="4"/>
  <c r="OM40" i="4"/>
  <c r="OE45" i="4"/>
  <c r="OL47" i="4"/>
  <c r="OK46" i="4"/>
  <c r="PB40" i="4"/>
  <c r="OC47" i="4"/>
  <c r="OH47" i="4"/>
  <c r="OH45" i="4"/>
  <c r="OR45" i="4"/>
  <c r="OA45" i="4"/>
  <c r="OX45" i="4"/>
  <c r="PV40" i="4"/>
  <c r="OA47" i="4"/>
  <c r="OM46" i="4"/>
  <c r="PC47" i="4"/>
  <c r="NS46" i="4"/>
  <c r="OZ42" i="4"/>
  <c r="OH42" i="4"/>
  <c r="NY42" i="4"/>
  <c r="QD47" i="4"/>
  <c r="QA44" i="4"/>
  <c r="PY40" i="4"/>
  <c r="PZ44" i="4"/>
  <c r="QB47" i="4"/>
  <c r="QA47" i="4"/>
  <c r="QB41" i="4"/>
  <c r="QF40" i="4"/>
  <c r="PZ43" i="4"/>
  <c r="PY47" i="4"/>
  <c r="QB43" i="4"/>
  <c r="QE46" i="4"/>
  <c r="QE40" i="4"/>
  <c r="QD44" i="4"/>
  <c r="QD45" i="4"/>
  <c r="QD46" i="4"/>
  <c r="QE64" i="4"/>
  <c r="QE63" i="4"/>
  <c r="OG65" i="4"/>
  <c r="PL66" i="4"/>
  <c r="NC64" i="4"/>
  <c r="MK65" i="4"/>
  <c r="MW63" i="4"/>
  <c r="OG63" i="4"/>
  <c r="OA64" i="4"/>
  <c r="NM66" i="4"/>
  <c r="PC63" i="4"/>
  <c r="OH63" i="4"/>
  <c r="OL65" i="4"/>
  <c r="NH66" i="4"/>
  <c r="PW66" i="4"/>
  <c r="OK64" i="4"/>
  <c r="PM66" i="4"/>
  <c r="OQ63" i="4"/>
  <c r="NB66" i="4"/>
  <c r="NU65" i="4"/>
  <c r="MR64" i="4"/>
  <c r="PS65" i="4"/>
  <c r="OU65" i="4"/>
  <c r="MN65" i="4"/>
  <c r="PE66" i="4"/>
  <c r="PW65" i="4"/>
  <c r="PS66" i="4"/>
  <c r="MW66" i="4"/>
  <c r="MP66" i="4"/>
  <c r="OX64" i="4"/>
  <c r="PE65" i="4"/>
  <c r="OZ65" i="4"/>
  <c r="PN64" i="4"/>
  <c r="PN65" i="4"/>
  <c r="MW64" i="4"/>
  <c r="NO65" i="4"/>
  <c r="OD65" i="4"/>
  <c r="PV65" i="4"/>
  <c r="BB77" i="1"/>
  <c r="AN67" i="4" s="1"/>
  <c r="AX81" i="1"/>
  <c r="K85" i="1" s="1"/>
  <c r="PQ65" i="4"/>
  <c r="NV65" i="4"/>
  <c r="MP64" i="4"/>
  <c r="NQ66" i="4"/>
  <c r="PJ64" i="4"/>
  <c r="NO66" i="4"/>
  <c r="OP66" i="4"/>
  <c r="QA64" i="4"/>
  <c r="OR63" i="4"/>
  <c r="QF63" i="4"/>
  <c r="PZ66" i="4"/>
  <c r="NF64" i="4"/>
  <c r="QD64" i="4"/>
  <c r="NC63" i="4"/>
  <c r="MM65" i="4"/>
  <c r="MT63" i="4"/>
  <c r="ND65" i="4"/>
  <c r="MS63" i="4"/>
  <c r="OS64" i="4"/>
  <c r="PG66" i="4"/>
  <c r="NM64" i="4"/>
  <c r="PR66" i="4"/>
  <c r="OQ65" i="4"/>
  <c r="QE66" i="4"/>
  <c r="NG66" i="4"/>
  <c r="MU63" i="4"/>
  <c r="MN66" i="4"/>
  <c r="PD64" i="4"/>
  <c r="OJ66" i="4"/>
  <c r="PB66" i="4"/>
  <c r="PR65" i="4"/>
  <c r="PY66" i="4"/>
  <c r="NI64" i="4"/>
  <c r="NI66" i="4"/>
  <c r="MM64" i="4"/>
  <c r="ON65" i="4"/>
  <c r="PO63" i="4"/>
  <c r="OA65" i="4"/>
  <c r="PL65" i="4"/>
  <c r="NI63" i="4"/>
  <c r="NM65" i="4"/>
  <c r="NN65" i="4"/>
  <c r="MS64" i="4"/>
  <c r="MP65" i="4"/>
  <c r="MO63" i="4"/>
  <c r="MR63" i="4"/>
  <c r="OF66" i="4"/>
  <c r="OB65" i="4"/>
  <c r="NV63" i="4"/>
  <c r="OD66" i="4"/>
  <c r="OI65" i="4"/>
  <c r="PK63" i="4"/>
  <c r="PT65" i="4"/>
  <c r="QF65" i="4"/>
  <c r="QE65" i="4"/>
  <c r="QA65" i="4"/>
  <c r="PQ64" i="4"/>
  <c r="PP65" i="4"/>
  <c r="PW64" i="4"/>
  <c r="PF63" i="4"/>
  <c r="PC66" i="4"/>
  <c r="OE65" i="4"/>
  <c r="OU63" i="4"/>
  <c r="NZ66" i="4"/>
  <c r="OP64" i="4"/>
  <c r="NR63" i="4"/>
  <c r="NU64" i="4"/>
  <c r="NT65" i="4"/>
  <c r="NY65" i="4"/>
  <c r="PD65" i="4"/>
  <c r="NX64" i="4"/>
  <c r="MK66" i="4"/>
  <c r="MZ65" i="4"/>
  <c r="QB63" i="4"/>
  <c r="QB65" i="4"/>
  <c r="PI64" i="4"/>
  <c r="PH65" i="4"/>
  <c r="PG64" i="4"/>
  <c r="PO65" i="4"/>
  <c r="OU66" i="4"/>
  <c r="NW65" i="4"/>
  <c r="OM63" i="4"/>
  <c r="NR66" i="4"/>
  <c r="OH64" i="4"/>
  <c r="PA66" i="4"/>
  <c r="OS63" i="4"/>
  <c r="OR64" i="4"/>
  <c r="OG64" i="4"/>
  <c r="NX65" i="4"/>
  <c r="NP63" i="4"/>
  <c r="MV63" i="4"/>
  <c r="MP63" i="4"/>
  <c r="MY64" i="4"/>
  <c r="MR66" i="4"/>
  <c r="ND64" i="4"/>
  <c r="NM63" i="4"/>
  <c r="NN64" i="4"/>
  <c r="MQ65" i="4"/>
  <c r="MS66" i="4"/>
  <c r="MT65" i="4"/>
  <c r="NY63" i="4"/>
  <c r="NH63" i="4"/>
  <c r="MZ63" i="4"/>
  <c r="PB64" i="4"/>
  <c r="PI65" i="4"/>
  <c r="MY65" i="4"/>
  <c r="OR65" i="4"/>
  <c r="PF64" i="4"/>
  <c r="NL65" i="4"/>
  <c r="ND66" i="4"/>
  <c r="MM63" i="4"/>
  <c r="MT66" i="4"/>
  <c r="NO63" i="4"/>
  <c r="OK65" i="4"/>
  <c r="OI64" i="4"/>
  <c r="PT63" i="4"/>
  <c r="QD66" i="4"/>
  <c r="NL64" i="4"/>
  <c r="MQ63" i="4"/>
  <c r="MN64" i="4"/>
  <c r="OW64" i="4"/>
  <c r="OL64" i="4"/>
  <c r="OY66" i="4"/>
  <c r="PM64" i="4"/>
  <c r="NF63" i="4"/>
  <c r="NE64" i="4"/>
  <c r="NC65" i="4"/>
  <c r="MO64" i="4"/>
  <c r="ML63" i="4"/>
  <c r="MV64" i="4"/>
  <c r="NP64" i="4"/>
  <c r="NO64" i="4"/>
  <c r="OZ66" i="4"/>
  <c r="PB63" i="4"/>
  <c r="NS63" i="4"/>
  <c r="OA66" i="4"/>
  <c r="PN66" i="4"/>
  <c r="PI63" i="4"/>
  <c r="QA66" i="4"/>
  <c r="QB66" i="4"/>
  <c r="PY63" i="4"/>
  <c r="PU63" i="4"/>
  <c r="PT64" i="4"/>
  <c r="PL63" i="4"/>
  <c r="PW63" i="4"/>
  <c r="OM66" i="4"/>
  <c r="PC64" i="4"/>
  <c r="OE63" i="4"/>
  <c r="OX65" i="4"/>
  <c r="NZ64" i="4"/>
  <c r="OK66" i="4"/>
  <c r="OC63" i="4"/>
  <c r="OB64" i="4"/>
  <c r="OO63" i="4"/>
  <c r="OF64" i="4"/>
  <c r="PD66" i="4"/>
  <c r="MN63" i="4"/>
  <c r="QC64" i="4"/>
  <c r="PZ65" i="4"/>
  <c r="PQ66" i="4"/>
  <c r="PM63" i="4"/>
  <c r="PL64" i="4"/>
  <c r="PV66" i="4"/>
  <c r="PJ66" i="4"/>
  <c r="OE66" i="4"/>
  <c r="OU64" i="4"/>
  <c r="NW63" i="4"/>
  <c r="OP65" i="4"/>
  <c r="NR64" i="4"/>
  <c r="NU66" i="4"/>
  <c r="PN63" i="4"/>
  <c r="OZ63" i="4"/>
  <c r="NP66" i="4"/>
  <c r="ON63" i="4"/>
  <c r="OV63" i="4"/>
  <c r="MT64" i="4"/>
  <c r="ML65" i="4"/>
  <c r="NA65" i="4"/>
  <c r="MU65" i="4"/>
  <c r="NF66" i="4"/>
  <c r="NG65" i="4"/>
  <c r="NE65" i="4"/>
  <c r="MZ66" i="4"/>
  <c r="PE64" i="4"/>
  <c r="OQ66" i="4"/>
  <c r="OD64" i="4"/>
  <c r="NQ64" i="4"/>
  <c r="ML66" i="4"/>
  <c r="NA66" i="4"/>
  <c r="MY66" i="4"/>
  <c r="OO66" i="4"/>
  <c r="OC65" i="4"/>
  <c r="OE64" i="4"/>
  <c r="PP63" i="4"/>
  <c r="QD65" i="4"/>
  <c r="NY66" i="4"/>
  <c r="OX63" i="4"/>
  <c r="NW66" i="4"/>
  <c r="PE63" i="4"/>
  <c r="PU64" i="4"/>
  <c r="OT64" i="4"/>
  <c r="MX66" i="4"/>
  <c r="ND63" i="4"/>
  <c r="NV66" i="4"/>
  <c r="NJ65" i="4"/>
  <c r="OT63" i="4"/>
  <c r="NG63" i="4"/>
  <c r="MM66" i="4"/>
  <c r="NS64" i="4"/>
  <c r="PG63" i="4"/>
  <c r="QB64" i="4"/>
  <c r="PP66" i="4"/>
  <c r="PV64" i="4"/>
  <c r="OY65" i="4"/>
  <c r="OT66" i="4"/>
  <c r="OL63" i="4"/>
  <c r="NT66" i="4"/>
  <c r="NY64" i="4"/>
  <c r="NX66" i="4"/>
  <c r="MX63" i="4"/>
  <c r="MQ66" i="4"/>
  <c r="NE66" i="4"/>
  <c r="NJ64" i="4"/>
  <c r="NA63" i="4"/>
  <c r="MK64" i="4"/>
  <c r="OV66" i="4"/>
  <c r="OJ65" i="4"/>
  <c r="NZ63" i="4"/>
  <c r="OH66" i="4"/>
  <c r="OM65" i="4"/>
  <c r="PR63" i="4"/>
  <c r="PX65" i="4"/>
  <c r="PY64" i="4"/>
  <c r="NB64" i="4"/>
  <c r="NQ65" i="4"/>
  <c r="OW66" i="4"/>
  <c r="PA64" i="4"/>
  <c r="NR65" i="4"/>
  <c r="NW64" i="4"/>
  <c r="PK64" i="4"/>
  <c r="PO66" i="4"/>
  <c r="PM65" i="4"/>
  <c r="QC66" i="4"/>
  <c r="PH64" i="4"/>
  <c r="OQ64" i="4"/>
  <c r="PA65" i="4"/>
  <c r="NX63" i="4"/>
  <c r="MQ64" i="4"/>
  <c r="NK63" i="4"/>
  <c r="NE63" i="4"/>
  <c r="PO64" i="4"/>
  <c r="PA63" i="4"/>
  <c r="MU66" i="4"/>
  <c r="NH64" i="4"/>
  <c r="PV63" i="4"/>
  <c r="OB63" i="4"/>
  <c r="MS65" i="4"/>
  <c r="NC66" i="4"/>
  <c r="OL66" i="4"/>
  <c r="NL63" i="4"/>
  <c r="OG66" i="4"/>
  <c r="PQ63" i="4"/>
  <c r="NG64" i="4"/>
  <c r="PD63" i="4"/>
  <c r="NK66" i="4"/>
  <c r="QF66" i="4"/>
  <c r="PS63" i="4"/>
  <c r="OI63" i="4"/>
  <c r="OK63" i="4"/>
  <c r="ON64" i="4"/>
  <c r="MO65" i="4"/>
  <c r="NI65" i="4"/>
  <c r="MR65" i="4"/>
  <c r="NT63" i="4"/>
  <c r="NZ65" i="4"/>
  <c r="PH63" i="4"/>
  <c r="PU65" i="4"/>
  <c r="ON66" i="4"/>
  <c r="OR66" i="4"/>
  <c r="PF65" i="4"/>
  <c r="PF66" i="4"/>
  <c r="PZ64" i="4"/>
  <c r="PG65" i="4"/>
  <c r="OO65" i="4"/>
  <c r="NA64" i="4"/>
  <c r="PZ63" i="4"/>
  <c r="MX64" i="4"/>
  <c r="PX66" i="4"/>
  <c r="NJ63" i="4"/>
  <c r="PH66" i="4"/>
  <c r="MO66" i="4"/>
  <c r="QC63" i="4"/>
  <c r="PY65" i="4"/>
  <c r="PX64" i="4"/>
  <c r="PS64" i="4"/>
  <c r="NS65" i="4"/>
  <c r="PB65" i="4"/>
  <c r="OS66" i="4"/>
  <c r="OJ64" i="4"/>
  <c r="OV64" i="4"/>
  <c r="MK63" i="4"/>
  <c r="MX65" i="4"/>
  <c r="NB63" i="4"/>
  <c r="NJ66" i="4"/>
  <c r="MV66" i="4"/>
  <c r="OF63" i="4"/>
  <c r="OO64" i="4"/>
  <c r="OB66" i="4"/>
  <c r="OP63" i="4"/>
  <c r="OX66" i="4"/>
  <c r="PC65" i="4"/>
  <c r="PJ65" i="4"/>
  <c r="PT66" i="4"/>
  <c r="QF64" i="4"/>
  <c r="ML64" i="4"/>
  <c r="NP65" i="4"/>
  <c r="OJ63" i="4"/>
  <c r="OS65" i="4"/>
  <c r="OH65" i="4"/>
  <c r="OM64" i="4"/>
  <c r="PR64" i="4"/>
  <c r="PX63" i="4"/>
  <c r="PI66" i="4"/>
  <c r="QC65" i="4"/>
  <c r="PK65" i="4"/>
  <c r="OY63" i="4"/>
  <c r="OC64" i="4"/>
  <c r="OV65" i="4"/>
  <c r="MW65" i="4"/>
  <c r="NN66" i="4"/>
  <c r="NN63" i="4"/>
  <c r="PK66" i="4"/>
  <c r="OZ64" i="4"/>
  <c r="MY63" i="4"/>
  <c r="NS66" i="4"/>
  <c r="OW65" i="4"/>
  <c r="MZ64" i="4"/>
  <c r="NH65" i="4"/>
  <c r="OD63" i="4"/>
  <c r="NL66" i="4"/>
  <c r="OW63" i="4"/>
  <c r="OI66" i="4"/>
  <c r="NK64" i="4"/>
  <c r="QD63" i="4"/>
  <c r="OA63" i="4"/>
  <c r="MV65" i="4"/>
  <c r="PP64" i="4"/>
  <c r="PU66" i="4"/>
  <c r="NU63" i="4"/>
  <c r="NT64" i="4"/>
  <c r="OT65" i="4"/>
  <c r="OY64" i="4"/>
  <c r="NV64" i="4"/>
  <c r="QA63" i="4"/>
  <c r="OF65" i="4"/>
  <c r="PJ63" i="4"/>
  <c r="NK65" i="4"/>
  <c r="OC66" i="4"/>
  <c r="MU64" i="4"/>
  <c r="AN90" i="4"/>
  <c r="AO90" i="4"/>
  <c r="AN94" i="4"/>
  <c r="NF65" i="4"/>
  <c r="AN101" i="4"/>
  <c r="AO99" i="4"/>
  <c r="AN99" i="4"/>
  <c r="BQ74" i="1" l="1"/>
  <c r="AO54" i="4"/>
  <c r="BP74" i="1"/>
  <c r="AN54" i="4"/>
  <c r="QB68" i="4"/>
  <c r="BM31" i="1"/>
  <c r="AX84" i="1"/>
  <c r="I86" i="1" s="1"/>
  <c r="PD67" i="4"/>
  <c r="NB68" i="4"/>
  <c r="NF68" i="4"/>
  <c r="OS67" i="4"/>
  <c r="NF67" i="4"/>
  <c r="NL67" i="4"/>
  <c r="OT67" i="4"/>
  <c r="OB68" i="4"/>
  <c r="MQ68" i="4"/>
  <c r="BM42" i="1"/>
  <c r="BM35" i="1"/>
  <c r="BM46" i="1"/>
  <c r="NC67" i="4"/>
  <c r="OJ67" i="4"/>
  <c r="ON68" i="4"/>
  <c r="PX67" i="4"/>
  <c r="BM24" i="1"/>
  <c r="BB81" i="1"/>
  <c r="AN69" i="4" s="1"/>
  <c r="MM69" i="4" s="1"/>
  <c r="BM26" i="1"/>
  <c r="BM43" i="1"/>
  <c r="BM45" i="1"/>
  <c r="BM40" i="1"/>
  <c r="BM38" i="1"/>
  <c r="MP68" i="4"/>
  <c r="NI67" i="4"/>
  <c r="PL68" i="4"/>
  <c r="OI68" i="4"/>
  <c r="PW68" i="4"/>
  <c r="NR67" i="4"/>
  <c r="BM25" i="1"/>
  <c r="BM33" i="1"/>
  <c r="BM27" i="1"/>
  <c r="BM34" i="1"/>
  <c r="BM36" i="1"/>
  <c r="BM47" i="1"/>
  <c r="BM39" i="1"/>
  <c r="BM44" i="1"/>
  <c r="BM37" i="1"/>
  <c r="OL67" i="4"/>
  <c r="NN67" i="4"/>
  <c r="OU68" i="4"/>
  <c r="NR68" i="4"/>
  <c r="NK68" i="4"/>
  <c r="NW68" i="4"/>
  <c r="BM32" i="1"/>
  <c r="BM29" i="1"/>
  <c r="BM28" i="1"/>
  <c r="BM41" i="1"/>
  <c r="BM30" i="1"/>
  <c r="MY68" i="4"/>
  <c r="PD68" i="4"/>
  <c r="NQ68" i="4"/>
  <c r="NE67" i="4"/>
  <c r="OI67" i="4"/>
  <c r="MV67" i="4"/>
  <c r="MV68" i="4"/>
  <c r="MP67" i="4"/>
  <c r="OD68" i="4"/>
  <c r="OH68" i="4"/>
  <c r="QA68" i="4"/>
  <c r="PV68" i="4"/>
  <c r="NC68" i="4"/>
  <c r="ON67" i="4"/>
  <c r="PK67" i="4"/>
  <c r="MM67" i="4"/>
  <c r="NQ67" i="4"/>
  <c r="PB68" i="4"/>
  <c r="PI67" i="4"/>
  <c r="NH68" i="4"/>
  <c r="NB67" i="4"/>
  <c r="OO67" i="4"/>
  <c r="OX67" i="4"/>
  <c r="PC68" i="4"/>
  <c r="PM67" i="4"/>
  <c r="NT68" i="4"/>
  <c r="PN68" i="4"/>
  <c r="OA68" i="4"/>
  <c r="ML67" i="4"/>
  <c r="PG68" i="4"/>
  <c r="OG68" i="4"/>
  <c r="MR67" i="4"/>
  <c r="MT68" i="4"/>
  <c r="PV67" i="4"/>
  <c r="OE68" i="4"/>
  <c r="NU67" i="4"/>
  <c r="PE67" i="4"/>
  <c r="NM67" i="4"/>
  <c r="OJ68" i="4"/>
  <c r="PZ68" i="4"/>
  <c r="MW67" i="4"/>
  <c r="OR67" i="4"/>
  <c r="NS68" i="4"/>
  <c r="PU68" i="4"/>
  <c r="NJ67" i="4"/>
  <c r="MZ67" i="4"/>
  <c r="OZ67" i="4"/>
  <c r="OP68" i="4"/>
  <c r="PW67" i="4"/>
  <c r="PZ67" i="4"/>
  <c r="PS68" i="4"/>
  <c r="MU67" i="4"/>
  <c r="MT67" i="4"/>
  <c r="OO68" i="4"/>
  <c r="QF67" i="4"/>
  <c r="OQ68" i="4"/>
  <c r="NH67" i="4"/>
  <c r="NX67" i="4"/>
  <c r="PM68" i="4"/>
  <c r="PJ67" i="4"/>
  <c r="OX68" i="4"/>
  <c r="PY67" i="4"/>
  <c r="MW68" i="4"/>
  <c r="NV68" i="4"/>
  <c r="PA67" i="4"/>
  <c r="ML68" i="4"/>
  <c r="NU68" i="4"/>
  <c r="PG67" i="4"/>
  <c r="QE67" i="4"/>
  <c r="MO68" i="4"/>
  <c r="NP67" i="4"/>
  <c r="OK67" i="4"/>
  <c r="OE67" i="4"/>
  <c r="PS67" i="4"/>
  <c r="QB67" i="4"/>
  <c r="OF68" i="4"/>
  <c r="PH68" i="4"/>
  <c r="OZ68" i="4"/>
  <c r="MZ68" i="4"/>
  <c r="NV67" i="4"/>
  <c r="OV68" i="4"/>
  <c r="NA68" i="4"/>
  <c r="OB67" i="4"/>
  <c r="PK68" i="4"/>
  <c r="NG67" i="4"/>
  <c r="MK67" i="4"/>
  <c r="QF68" i="4"/>
  <c r="NA67" i="4"/>
  <c r="NL68" i="4"/>
  <c r="MO67" i="4"/>
  <c r="NO68" i="4"/>
  <c r="OY67" i="4"/>
  <c r="QD68" i="4"/>
  <c r="NW67" i="4"/>
  <c r="PO68" i="4"/>
  <c r="QC68" i="4"/>
  <c r="PC67" i="4"/>
  <c r="PP67" i="4"/>
  <c r="QE68" i="4"/>
  <c r="NG68" i="4"/>
  <c r="MU68" i="4"/>
  <c r="NY67" i="4"/>
  <c r="OA67" i="4"/>
  <c r="PP68" i="4"/>
  <c r="NZ67" i="4"/>
  <c r="MN68" i="4"/>
  <c r="MN67" i="4"/>
  <c r="OW68" i="4"/>
  <c r="OD67" i="4"/>
  <c r="OQ67" i="4"/>
  <c r="PR67" i="4"/>
  <c r="PE68" i="4"/>
  <c r="NK67" i="4"/>
  <c r="NJ68" i="4"/>
  <c r="MX67" i="4"/>
  <c r="MX68" i="4"/>
  <c r="NY68" i="4"/>
  <c r="NT67" i="4"/>
  <c r="OC68" i="4"/>
  <c r="NZ68" i="4"/>
  <c r="OU67" i="4"/>
  <c r="PF67" i="4"/>
  <c r="PH67" i="4"/>
  <c r="PI68" i="4"/>
  <c r="QC67" i="4"/>
  <c r="NI68" i="4"/>
  <c r="OT68" i="4"/>
  <c r="MM68" i="4"/>
  <c r="NE68" i="4"/>
  <c r="OF67" i="4"/>
  <c r="PY68" i="4"/>
  <c r="PX68" i="4"/>
  <c r="OV67" i="4"/>
  <c r="PB67" i="4"/>
  <c r="PQ67" i="4"/>
  <c r="MQ67" i="4"/>
  <c r="NS67" i="4"/>
  <c r="NM68" i="4"/>
  <c r="NO67" i="4"/>
  <c r="MS68" i="4"/>
  <c r="NX68" i="4"/>
  <c r="OK68" i="4"/>
  <c r="PL67" i="4"/>
  <c r="OS68" i="4"/>
  <c r="PN67" i="4"/>
  <c r="PU67" i="4"/>
  <c r="OP67" i="4"/>
  <c r="PR68" i="4"/>
  <c r="PQ68" i="4"/>
  <c r="ND67" i="4"/>
  <c r="NN68" i="4"/>
  <c r="MK68" i="4"/>
  <c r="PA68" i="4"/>
  <c r="PO67" i="4"/>
  <c r="QD67" i="4"/>
  <c r="OM67" i="4"/>
  <c r="MR68" i="4"/>
  <c r="OG67" i="4"/>
  <c r="OC67" i="4"/>
  <c r="OL68" i="4"/>
  <c r="OY68" i="4"/>
  <c r="PT67" i="4"/>
  <c r="QA67" i="4"/>
  <c r="ND68" i="4"/>
  <c r="MY67" i="4"/>
  <c r="MS67" i="4"/>
  <c r="NP68" i="4"/>
  <c r="OW67" i="4"/>
  <c r="OR68" i="4"/>
  <c r="OH67" i="4"/>
  <c r="PJ68" i="4"/>
  <c r="OM68" i="4"/>
  <c r="PF68" i="4"/>
  <c r="PT68" i="4"/>
  <c r="MR51" i="4"/>
  <c r="MS48" i="4"/>
  <c r="QE51" i="4"/>
  <c r="OZ51" i="4"/>
  <c r="NM51" i="4"/>
  <c r="ON51" i="4"/>
  <c r="NR51" i="4"/>
  <c r="PC51" i="4"/>
  <c r="NA51" i="4"/>
  <c r="PZ51" i="4"/>
  <c r="QF51" i="4"/>
  <c r="PL51" i="4"/>
  <c r="PU51" i="4"/>
  <c r="PE48" i="4"/>
  <c r="MP51" i="4"/>
  <c r="OG51" i="4"/>
  <c r="MV48" i="4"/>
  <c r="NX51" i="4"/>
  <c r="ND51" i="4"/>
  <c r="NY51" i="4"/>
  <c r="NQ51" i="4"/>
  <c r="PI51" i="4"/>
  <c r="PO51" i="4"/>
  <c r="OE51" i="4"/>
  <c r="MN51" i="4"/>
  <c r="MY51" i="4"/>
  <c r="NN51" i="4"/>
  <c r="OX51" i="4"/>
  <c r="PS48" i="4"/>
  <c r="MR48" i="4"/>
  <c r="OK48" i="4"/>
  <c r="NK48" i="4"/>
  <c r="QA48" i="4"/>
  <c r="NO48" i="4"/>
  <c r="NT48" i="4"/>
  <c r="QF48" i="4"/>
  <c r="PA48" i="4"/>
  <c r="OI48" i="4"/>
  <c r="OH48" i="4"/>
  <c r="MK48" i="4"/>
  <c r="PF51" i="4"/>
  <c r="PM51" i="4"/>
  <c r="OM51" i="4"/>
  <c r="OH51" i="4"/>
  <c r="MW51" i="4"/>
  <c r="NC51" i="4"/>
  <c r="PH51" i="4"/>
  <c r="PS51" i="4"/>
  <c r="PE51" i="4"/>
  <c r="OC51" i="4"/>
  <c r="NB51" i="4"/>
  <c r="NG51" i="4"/>
  <c r="PR51" i="4"/>
  <c r="NW51" i="4"/>
  <c r="ML51" i="4"/>
  <c r="PX51" i="4"/>
  <c r="PN51" i="4"/>
  <c r="MQ51" i="4"/>
  <c r="OI51" i="4"/>
  <c r="PG51" i="4"/>
  <c r="PW51" i="4"/>
  <c r="MM51" i="4"/>
  <c r="OK51" i="4"/>
  <c r="OP51" i="4"/>
  <c r="QC48" i="4"/>
  <c r="NV48" i="4"/>
  <c r="PI48" i="4"/>
  <c r="PP48" i="4"/>
  <c r="PF48" i="4"/>
  <c r="MO48" i="4"/>
  <c r="NG48" i="4"/>
  <c r="OQ48" i="4"/>
  <c r="OY48" i="4"/>
  <c r="MU48" i="4"/>
  <c r="NA48" i="4"/>
  <c r="QB48" i="4"/>
  <c r="PV48" i="4"/>
  <c r="MM48" i="4"/>
  <c r="NX48" i="4"/>
  <c r="OL48" i="4"/>
  <c r="NP48" i="4"/>
  <c r="OD48" i="4"/>
  <c r="NS51" i="4"/>
  <c r="PB51" i="4"/>
  <c r="OV51" i="4"/>
  <c r="OU51" i="4"/>
  <c r="MZ51" i="4"/>
  <c r="NK51" i="4"/>
  <c r="OY51" i="4"/>
  <c r="OQ51" i="4"/>
  <c r="OW51" i="4"/>
  <c r="OT51" i="4"/>
  <c r="MV51" i="4"/>
  <c r="NL51" i="4"/>
  <c r="NT51" i="4"/>
  <c r="OS51" i="4"/>
  <c r="NJ51" i="4"/>
  <c r="OR51" i="4"/>
  <c r="NZ51" i="4"/>
  <c r="MS51" i="4"/>
  <c r="OA51" i="4"/>
  <c r="OJ51" i="4"/>
  <c r="MX51" i="4"/>
  <c r="NI51" i="4"/>
  <c r="NE51" i="4"/>
  <c r="PT51" i="4"/>
  <c r="AN100" i="4"/>
  <c r="AO98" i="4"/>
  <c r="AN98" i="4"/>
  <c r="PZ48" i="4"/>
  <c r="NQ48" i="4"/>
  <c r="OF48" i="4"/>
  <c r="NZ48" i="4"/>
  <c r="PL48" i="4"/>
  <c r="MP48" i="4"/>
  <c r="NC48" i="4"/>
  <c r="PQ48" i="4"/>
  <c r="NY48" i="4"/>
  <c r="NB48" i="4"/>
  <c r="NL48" i="4"/>
  <c r="QD50" i="4"/>
  <c r="QF50" i="4"/>
  <c r="PZ49" i="4"/>
  <c r="PX50" i="4"/>
  <c r="PU50" i="4"/>
  <c r="OD50" i="4"/>
  <c r="NP50" i="4"/>
  <c r="PW50" i="4"/>
  <c r="PV50" i="4"/>
  <c r="PG50" i="4"/>
  <c r="PS50" i="4"/>
  <c r="PL50" i="4"/>
  <c r="OY50" i="4"/>
  <c r="PD50" i="4"/>
  <c r="PM50" i="4"/>
  <c r="PI50" i="4"/>
  <c r="OL50" i="4"/>
  <c r="PR50" i="4"/>
  <c r="OB50" i="4"/>
  <c r="PN49" i="4"/>
  <c r="OA49" i="4"/>
  <c r="OP49" i="4"/>
  <c r="OD49" i="4"/>
  <c r="PO49" i="4"/>
  <c r="OI49" i="4"/>
  <c r="PA49" i="4"/>
  <c r="NP49" i="4"/>
  <c r="PU49" i="4"/>
  <c r="PQ49" i="4"/>
  <c r="NZ49" i="4"/>
  <c r="ON49" i="4"/>
  <c r="PH49" i="4"/>
  <c r="PB49" i="4"/>
  <c r="OT49" i="4"/>
  <c r="NA50" i="4"/>
  <c r="MO50" i="4"/>
  <c r="MS50" i="4"/>
  <c r="NB50" i="4"/>
  <c r="MN49" i="4"/>
  <c r="MR49" i="4"/>
  <c r="MZ49" i="4"/>
  <c r="MQ49" i="4"/>
  <c r="MO49" i="4"/>
  <c r="NE50" i="4"/>
  <c r="NK49" i="4"/>
  <c r="NJ49" i="4"/>
  <c r="NL49" i="4"/>
  <c r="ND50" i="4"/>
  <c r="PH50" i="4"/>
  <c r="OU50" i="4"/>
  <c r="OX50" i="4"/>
  <c r="OV50" i="4"/>
  <c r="OQ50" i="4"/>
  <c r="NW50" i="4"/>
  <c r="OA50" i="4"/>
  <c r="OM50" i="4"/>
  <c r="PO50" i="4"/>
  <c r="OI50" i="4"/>
  <c r="OH50" i="4"/>
  <c r="PB50" i="4"/>
  <c r="PE50" i="4"/>
  <c r="OF50" i="4"/>
  <c r="PC50" i="4"/>
  <c r="NZ50" i="4"/>
  <c r="PM49" i="4"/>
  <c r="PG49" i="4"/>
  <c r="NU49" i="4"/>
  <c r="NR49" i="4"/>
  <c r="PE49" i="4"/>
  <c r="OF49" i="4"/>
  <c r="NO49" i="4"/>
  <c r="PJ49" i="4"/>
  <c r="OR49" i="4"/>
  <c r="PT49" i="4"/>
  <c r="PC49" i="4"/>
  <c r="NT49" i="4"/>
  <c r="MZ50" i="4"/>
  <c r="MY50" i="4"/>
  <c r="MW50" i="4"/>
  <c r="MS49" i="4"/>
  <c r="MY49" i="4"/>
  <c r="NM49" i="4"/>
  <c r="NG49" i="4"/>
  <c r="NM50" i="4"/>
  <c r="NF50" i="4"/>
  <c r="NL50" i="4"/>
  <c r="MV50" i="4"/>
  <c r="MM50" i="4"/>
  <c r="MN50" i="4"/>
  <c r="MR50" i="4"/>
  <c r="MX49" i="4"/>
  <c r="ML49" i="4"/>
  <c r="NE49" i="4"/>
  <c r="NJ50" i="4"/>
  <c r="NC49" i="4"/>
  <c r="NC50" i="4"/>
  <c r="NH49" i="4"/>
  <c r="QC50" i="4"/>
  <c r="PZ50" i="4"/>
  <c r="PY49" i="4"/>
  <c r="PM48" i="4"/>
  <c r="PA50" i="4"/>
  <c r="OP50" i="4"/>
  <c r="PF50" i="4"/>
  <c r="NQ50" i="4"/>
  <c r="NY50" i="4"/>
  <c r="PW49" i="4"/>
  <c r="NQ49" i="4"/>
  <c r="PP49" i="4"/>
  <c r="PD49" i="4"/>
  <c r="OV49" i="4"/>
  <c r="OZ49" i="4"/>
  <c r="OK49" i="4"/>
  <c r="OX49" i="4"/>
  <c r="OV48" i="4"/>
  <c r="OP48" i="4"/>
  <c r="PW48" i="4"/>
  <c r="OB48" i="4"/>
  <c r="OG48" i="4"/>
  <c r="MQ48" i="4"/>
  <c r="MZ48" i="4"/>
  <c r="MY48" i="4"/>
  <c r="MP50" i="4"/>
  <c r="QC49" i="4"/>
  <c r="QD51" i="4"/>
  <c r="QB50" i="4"/>
  <c r="QA50" i="4"/>
  <c r="QB49" i="4"/>
  <c r="NS49" i="4"/>
  <c r="NY49" i="4"/>
  <c r="OG49" i="4"/>
  <c r="MQ50" i="4"/>
  <c r="MM49" i="4"/>
  <c r="NB49" i="4"/>
  <c r="ND49" i="4"/>
  <c r="NF49" i="4"/>
  <c r="NG50" i="4"/>
  <c r="NN49" i="4"/>
  <c r="PQ50" i="4"/>
  <c r="OW50" i="4"/>
  <c r="OK50" i="4"/>
  <c r="OJ50" i="4"/>
  <c r="PP50" i="4"/>
  <c r="OQ49" i="4"/>
  <c r="OY49" i="4"/>
  <c r="PV49" i="4"/>
  <c r="PI49" i="4"/>
  <c r="OR48" i="4"/>
  <c r="NW48" i="4"/>
  <c r="ON48" i="4"/>
  <c r="MK49" i="4"/>
  <c r="NN48" i="4"/>
  <c r="QD49" i="4"/>
  <c r="QE50" i="4"/>
  <c r="PY50" i="4"/>
  <c r="QA49" i="4"/>
  <c r="QF49" i="4"/>
  <c r="PK50" i="4"/>
  <c r="OE50" i="4"/>
  <c r="OC50" i="4"/>
  <c r="OG50" i="4"/>
  <c r="OS50" i="4"/>
  <c r="NR50" i="4"/>
  <c r="NX50" i="4"/>
  <c r="NT50" i="4"/>
  <c r="PJ50" i="4"/>
  <c r="NS50" i="4"/>
  <c r="PN50" i="4"/>
  <c r="NU50" i="4"/>
  <c r="OT50" i="4"/>
  <c r="NO50" i="4"/>
  <c r="OO50" i="4"/>
  <c r="PX49" i="4"/>
  <c r="PR49" i="4"/>
  <c r="OL49" i="4"/>
  <c r="OO49" i="4"/>
  <c r="OC49" i="4"/>
  <c r="PK49" i="4"/>
  <c r="OW49" i="4"/>
  <c r="OJ49" i="4"/>
  <c r="PL49" i="4"/>
  <c r="OU49" i="4"/>
  <c r="NV49" i="4"/>
  <c r="OS49" i="4"/>
  <c r="PS49" i="4"/>
  <c r="OM49" i="4"/>
  <c r="PF49" i="4"/>
  <c r="NX49" i="4"/>
  <c r="MK50" i="4"/>
  <c r="MT49" i="4"/>
  <c r="MV49" i="4"/>
  <c r="QE49" i="4"/>
  <c r="OZ50" i="4"/>
  <c r="OR50" i="4"/>
  <c r="NV50" i="4"/>
  <c r="PT50" i="4"/>
  <c r="ON50" i="4"/>
  <c r="OH49" i="4"/>
  <c r="OB49" i="4"/>
  <c r="OE49" i="4"/>
  <c r="NW49" i="4"/>
  <c r="PX48" i="4"/>
  <c r="OW48" i="4"/>
  <c r="PU48" i="4"/>
  <c r="PR48" i="4"/>
  <c r="NU48" i="4"/>
  <c r="PK48" i="4"/>
  <c r="MT50" i="4"/>
  <c r="MW49" i="4"/>
  <c r="NK50" i="4"/>
  <c r="NH48" i="4"/>
  <c r="MN48" i="4"/>
  <c r="NN50" i="4"/>
  <c r="ND48" i="4"/>
  <c r="MU50" i="4"/>
  <c r="MU49" i="4"/>
  <c r="MX50" i="4"/>
  <c r="NA49" i="4"/>
  <c r="NH50" i="4"/>
  <c r="NM48" i="4"/>
  <c r="NI49" i="4"/>
  <c r="ML50" i="4"/>
  <c r="MP49" i="4"/>
  <c r="NI50" i="4"/>
  <c r="OA48" i="4"/>
  <c r="OE48" i="4"/>
  <c r="NE48" i="4"/>
  <c r="QE48" i="4"/>
  <c r="OZ48" i="4"/>
  <c r="OX48" i="4"/>
  <c r="OC48" i="4"/>
  <c r="OS48" i="4"/>
  <c r="QC51" i="4"/>
  <c r="PG48" i="4"/>
  <c r="PT48" i="4"/>
  <c r="MW48" i="4"/>
  <c r="NJ48" i="4"/>
  <c r="OU48" i="4"/>
  <c r="QA51" i="4"/>
  <c r="NU51" i="4"/>
  <c r="OO51" i="4"/>
  <c r="NO51" i="4"/>
  <c r="PQ51" i="4"/>
  <c r="MO51" i="4"/>
  <c r="PY51" i="4"/>
  <c r="NV51" i="4"/>
  <c r="PA51" i="4"/>
  <c r="OD51" i="4"/>
  <c r="MK51" i="4"/>
  <c r="MT51" i="4"/>
  <c r="QB51" i="4"/>
  <c r="PJ51" i="4"/>
  <c r="OL51" i="4"/>
  <c r="NH51" i="4"/>
  <c r="PP51" i="4"/>
  <c r="PD51" i="4"/>
  <c r="NF51" i="4"/>
  <c r="OB51" i="4"/>
  <c r="NP51" i="4"/>
  <c r="PV51" i="4"/>
  <c r="PK51" i="4"/>
  <c r="MU51" i="4"/>
  <c r="OF51" i="4"/>
  <c r="PH48" i="4"/>
  <c r="PB48" i="4"/>
  <c r="PN48" i="4"/>
  <c r="OJ48" i="4"/>
  <c r="PC48" i="4"/>
  <c r="ML48" i="4"/>
  <c r="NF48" i="4"/>
  <c r="OT48" i="4"/>
  <c r="OM48" i="4"/>
  <c r="MX48" i="4"/>
  <c r="NI48" i="4"/>
  <c r="PO48" i="4"/>
  <c r="PD48" i="4"/>
  <c r="MT48" i="4"/>
  <c r="PY48" i="4"/>
  <c r="OO48" i="4"/>
  <c r="NS48" i="4"/>
  <c r="NR48" i="4"/>
  <c r="PJ48" i="4"/>
  <c r="QD48" i="4"/>
  <c r="MN69" i="4" l="1"/>
  <c r="AN103" i="4"/>
  <c r="OD69" i="4"/>
  <c r="OD85" i="4" s="1"/>
  <c r="OV69" i="4"/>
  <c r="OV85" i="4" s="1"/>
  <c r="NU69" i="4"/>
  <c r="NU85" i="4" s="1"/>
  <c r="MW69" i="4"/>
  <c r="MW85" i="4" s="1"/>
  <c r="NI69" i="4"/>
  <c r="NI85" i="4" s="1"/>
  <c r="NL69" i="4"/>
  <c r="NL85" i="4" s="1"/>
  <c r="PN69" i="4"/>
  <c r="PN85" i="4" s="1"/>
  <c r="MZ69" i="4"/>
  <c r="MZ85" i="4" s="1"/>
  <c r="NK69" i="4"/>
  <c r="NK85" i="4" s="1"/>
  <c r="MK69" i="4"/>
  <c r="MK85" i="4" s="1"/>
  <c r="PA69" i="4"/>
  <c r="PA85" i="4" s="1"/>
  <c r="QD69" i="4"/>
  <c r="QD85" i="4" s="1"/>
  <c r="OP69" i="4"/>
  <c r="OP85" i="4" s="1"/>
  <c r="NO69" i="4"/>
  <c r="NO85" i="4" s="1"/>
  <c r="QB69" i="4"/>
  <c r="QB85" i="4" s="1"/>
  <c r="OW69" i="4"/>
  <c r="OW85" i="4" s="1"/>
  <c r="MQ69" i="4"/>
  <c r="MQ85" i="4" s="1"/>
  <c r="PL69" i="4"/>
  <c r="PL85" i="4" s="1"/>
  <c r="MU69" i="4"/>
  <c r="MU85" i="4" s="1"/>
  <c r="PZ69" i="4"/>
  <c r="PZ85" i="4" s="1"/>
  <c r="OG69" i="4"/>
  <c r="OG85" i="4" s="1"/>
  <c r="PY69" i="4"/>
  <c r="PY85" i="4" s="1"/>
  <c r="OE69" i="4"/>
  <c r="OE85" i="4" s="1"/>
  <c r="MT69" i="4"/>
  <c r="MT85" i="4" s="1"/>
  <c r="OL69" i="4"/>
  <c r="OL85" i="4" s="1"/>
  <c r="BJ30" i="1" a="1"/>
  <c r="BJ30" i="1" s="1"/>
  <c r="BJ44" i="1" a="1"/>
  <c r="BJ44" i="1" s="1"/>
  <c r="BI41" i="1"/>
  <c r="BI40" i="1"/>
  <c r="BI29" i="1"/>
  <c r="BJ37" i="1" a="1"/>
  <c r="BJ37" i="1" s="1"/>
  <c r="BJ39" i="1" a="1"/>
  <c r="BJ39" i="1" s="1"/>
  <c r="BJ41" i="1" a="1"/>
  <c r="BJ41" i="1" s="1"/>
  <c r="MP69" i="4"/>
  <c r="MP85" i="4" s="1"/>
  <c r="OZ69" i="4"/>
  <c r="OZ85" i="4" s="1"/>
  <c r="PC69" i="4"/>
  <c r="PC85" i="4" s="1"/>
  <c r="NS69" i="4"/>
  <c r="NS85" i="4" s="1"/>
  <c r="OR69" i="4"/>
  <c r="OR85" i="4" s="1"/>
  <c r="NA69" i="4"/>
  <c r="NA85" i="4" s="1"/>
  <c r="OF69" i="4"/>
  <c r="OF85" i="4" s="1"/>
  <c r="OC69" i="4"/>
  <c r="OC85" i="4" s="1"/>
  <c r="MO69" i="4"/>
  <c r="MO85" i="4" s="1"/>
  <c r="PV69" i="4"/>
  <c r="PV85" i="4" s="1"/>
  <c r="MV69" i="4"/>
  <c r="MV85" i="4" s="1"/>
  <c r="NM69" i="4"/>
  <c r="NM85" i="4" s="1"/>
  <c r="BJ42" i="1" a="1"/>
  <c r="BJ42" i="1" s="1"/>
  <c r="NN69" i="4"/>
  <c r="NN85" i="4" s="1"/>
  <c r="NV69" i="4"/>
  <c r="NV85" i="4" s="1"/>
  <c r="PI69" i="4"/>
  <c r="PI85" i="4" s="1"/>
  <c r="OX69" i="4"/>
  <c r="OX85" i="4" s="1"/>
  <c r="MS69" i="4"/>
  <c r="MS85" i="4" s="1"/>
  <c r="PM69" i="4"/>
  <c r="PM85" i="4" s="1"/>
  <c r="QA69" i="4"/>
  <c r="QA85" i="4" s="1"/>
  <c r="QF69" i="4"/>
  <c r="QF85" i="4" s="1"/>
  <c r="PH69" i="4"/>
  <c r="PH85" i="4" s="1"/>
  <c r="PO69" i="4"/>
  <c r="PO85" i="4" s="1"/>
  <c r="OB69" i="4"/>
  <c r="OB85" i="4" s="1"/>
  <c r="OY69" i="4"/>
  <c r="OY85" i="4" s="1"/>
  <c r="NG69" i="4"/>
  <c r="NG85" i="4" s="1"/>
  <c r="ND69" i="4"/>
  <c r="ND85" i="4" s="1"/>
  <c r="PD69" i="4"/>
  <c r="PD85" i="4" s="1"/>
  <c r="PS69" i="4"/>
  <c r="PS85" i="4" s="1"/>
  <c r="OU69" i="4"/>
  <c r="OU85" i="4" s="1"/>
  <c r="NR69" i="4"/>
  <c r="NR85" i="4" s="1"/>
  <c r="NW69" i="4"/>
  <c r="NW85" i="4" s="1"/>
  <c r="PK69" i="4"/>
  <c r="PK85" i="4" s="1"/>
  <c r="QC69" i="4"/>
  <c r="QC85" i="4" s="1"/>
  <c r="PQ69" i="4"/>
  <c r="PQ85" i="4" s="1"/>
  <c r="PF69" i="4"/>
  <c r="PF85" i="4" s="1"/>
  <c r="PR69" i="4"/>
  <c r="PR85" i="4" s="1"/>
  <c r="NE69" i="4"/>
  <c r="NE85" i="4" s="1"/>
  <c r="BJ36" i="1" a="1"/>
  <c r="BJ36" i="1" s="1"/>
  <c r="BJ40" i="1" a="1"/>
  <c r="BJ40" i="1" s="1"/>
  <c r="BI34" i="1"/>
  <c r="BJ34" i="1" a="1"/>
  <c r="BJ34" i="1" s="1"/>
  <c r="NF69" i="4"/>
  <c r="NF85" i="4" s="1"/>
  <c r="NZ69" i="4"/>
  <c r="NZ85" i="4" s="1"/>
  <c r="NC69" i="4"/>
  <c r="NC85" i="4" s="1"/>
  <c r="PU69" i="4"/>
  <c r="PU85" i="4" s="1"/>
  <c r="OK69" i="4"/>
  <c r="OK85" i="4" s="1"/>
  <c r="OS69" i="4"/>
  <c r="OS85" i="4" s="1"/>
  <c r="NX69" i="4"/>
  <c r="NX85" i="4" s="1"/>
  <c r="OT69" i="4"/>
  <c r="OT85" i="4" s="1"/>
  <c r="OJ69" i="4"/>
  <c r="OJ85" i="4" s="1"/>
  <c r="NQ69" i="4"/>
  <c r="NQ85" i="4" s="1"/>
  <c r="PT69" i="4"/>
  <c r="PT85" i="4" s="1"/>
  <c r="MR69" i="4"/>
  <c r="MR85" i="4" s="1"/>
  <c r="OH69" i="4"/>
  <c r="OH85" i="4" s="1"/>
  <c r="BI37" i="1"/>
  <c r="PP69" i="4"/>
  <c r="PP85" i="4" s="1"/>
  <c r="PG69" i="4"/>
  <c r="PG85" i="4" s="1"/>
  <c r="PE69" i="4"/>
  <c r="MY69" i="4"/>
  <c r="MY85" i="4" s="1"/>
  <c r="PJ69" i="4"/>
  <c r="PJ85" i="4" s="1"/>
  <c r="OO69" i="4"/>
  <c r="OO85" i="4" s="1"/>
  <c r="NP69" i="4"/>
  <c r="NP85" i="4" s="1"/>
  <c r="PB69" i="4"/>
  <c r="PB85" i="4" s="1"/>
  <c r="ML69" i="4"/>
  <c r="ML85" i="4" s="1"/>
  <c r="QE69" i="4"/>
  <c r="QE85" i="4" s="1"/>
  <c r="OI69" i="4"/>
  <c r="OI85" i="4" s="1"/>
  <c r="NJ69" i="4"/>
  <c r="NJ85" i="4" s="1"/>
  <c r="BJ25" i="1" a="1"/>
  <c r="BJ25" i="1" s="1"/>
  <c r="MX69" i="4"/>
  <c r="MX85" i="4" s="1"/>
  <c r="OA69" i="4"/>
  <c r="OA85" i="4" s="1"/>
  <c r="PX69" i="4"/>
  <c r="PX85" i="4" s="1"/>
  <c r="BJ29" i="1" a="1"/>
  <c r="BJ29" i="1" s="1"/>
  <c r="NY69" i="4"/>
  <c r="NY85" i="4" s="1"/>
  <c r="OQ69" i="4"/>
  <c r="OQ85" i="4" s="1"/>
  <c r="NH69" i="4"/>
  <c r="NH85" i="4" s="1"/>
  <c r="NT69" i="4"/>
  <c r="NT85" i="4" s="1"/>
  <c r="NB69" i="4"/>
  <c r="NB85" i="4" s="1"/>
  <c r="OM69" i="4"/>
  <c r="OM85" i="4" s="1"/>
  <c r="ON69" i="4"/>
  <c r="ON85" i="4" s="1"/>
  <c r="PW69" i="4"/>
  <c r="PW85" i="4" s="1"/>
  <c r="BI44" i="1"/>
  <c r="BJ47" i="1" a="1"/>
  <c r="BJ47" i="1" s="1"/>
  <c r="BJ33" i="1" a="1"/>
  <c r="BJ33" i="1" s="1"/>
  <c r="BJ38" i="1" a="1"/>
  <c r="BJ38" i="1" s="1"/>
  <c r="BI33" i="1"/>
  <c r="BI42" i="1"/>
  <c r="BI46" i="1"/>
  <c r="BI26" i="1"/>
  <c r="BI31" i="1"/>
  <c r="BJ26" i="1" a="1"/>
  <c r="BJ26" i="1" s="1"/>
  <c r="BI30" i="1"/>
  <c r="BI25" i="1"/>
  <c r="BI36" i="1"/>
  <c r="BJ43" i="1" a="1"/>
  <c r="BJ43" i="1" s="1"/>
  <c r="BJ28" i="1" a="1"/>
  <c r="BJ28" i="1" s="1"/>
  <c r="BI47" i="1"/>
  <c r="BI28" i="1"/>
  <c r="BJ46" i="1" a="1"/>
  <c r="BJ46" i="1" s="1"/>
  <c r="BJ45" i="1" a="1"/>
  <c r="BJ45" i="1" s="1"/>
  <c r="BI39" i="1"/>
  <c r="BI32" i="1"/>
  <c r="PE85" i="4"/>
  <c r="BJ32" i="1" a="1"/>
  <c r="BJ32" i="1" s="1"/>
  <c r="AN102" i="4"/>
  <c r="BJ35" i="1" a="1"/>
  <c r="BJ35" i="1" s="1"/>
  <c r="BJ27" i="1" a="1"/>
  <c r="BJ27" i="1" s="1"/>
  <c r="BJ31" i="1" a="1"/>
  <c r="BJ31" i="1" s="1"/>
  <c r="BI35" i="1"/>
  <c r="BI43" i="1"/>
  <c r="BI24" i="1"/>
  <c r="BI27" i="1"/>
  <c r="BJ24" i="1" a="1"/>
  <c r="BJ24" i="1" s="1"/>
  <c r="BI38" i="1"/>
  <c r="BI45" i="1"/>
  <c r="MM85" i="4"/>
  <c r="AO102" i="4"/>
  <c r="MN85" i="4"/>
  <c r="PO53" i="4"/>
  <c r="MT52" i="4"/>
  <c r="PW52" i="4"/>
  <c r="NP52" i="4"/>
  <c r="NS53" i="4"/>
  <c r="PT52" i="4"/>
  <c r="NI53" i="4"/>
  <c r="OE53" i="4"/>
  <c r="QC52" i="4"/>
  <c r="MY53" i="4"/>
  <c r="MM53" i="4"/>
  <c r="NE52" i="4"/>
  <c r="OG52" i="4"/>
  <c r="PQ52" i="4"/>
  <c r="QA53" i="4"/>
  <c r="OH52" i="4"/>
  <c r="OT53" i="4"/>
  <c r="PH52" i="4"/>
  <c r="PE53" i="4"/>
  <c r="PS52" i="4"/>
  <c r="QD53" i="4"/>
  <c r="PZ53" i="4"/>
  <c r="PM53" i="4"/>
  <c r="PK52" i="4"/>
  <c r="NG53" i="4"/>
  <c r="MZ53" i="4"/>
  <c r="MO53" i="4"/>
  <c r="NC52" i="4"/>
  <c r="NP53" i="4"/>
  <c r="MS53" i="4"/>
  <c r="NX53" i="4"/>
  <c r="MR53" i="4"/>
  <c r="OS53" i="4"/>
  <c r="QA52" i="4"/>
  <c r="NL53" i="4"/>
  <c r="OI52" i="4"/>
  <c r="PJ52" i="4"/>
  <c r="PN53" i="4"/>
  <c r="OU53" i="4"/>
  <c r="OD53" i="4"/>
  <c r="OB53" i="4"/>
  <c r="OY52" i="4"/>
  <c r="NV52" i="4"/>
  <c r="MQ52" i="4"/>
  <c r="PO52" i="4"/>
  <c r="MV53" i="4"/>
  <c r="ON53" i="4"/>
  <c r="PB53" i="4"/>
  <c r="NJ53" i="4"/>
  <c r="PL53" i="4"/>
  <c r="PL52" i="4"/>
  <c r="ND53" i="4"/>
  <c r="NQ52" i="4"/>
  <c r="OZ53" i="4"/>
  <c r="PY53" i="4"/>
  <c r="PI53" i="4"/>
  <c r="NK53" i="4"/>
  <c r="OA53" i="4"/>
  <c r="NH53" i="4"/>
  <c r="OT52" i="4"/>
  <c r="OV52" i="4"/>
  <c r="OW52" i="4"/>
  <c r="MO52" i="4"/>
  <c r="NU53" i="4"/>
  <c r="PB52" i="4"/>
  <c r="PK53" i="4"/>
  <c r="NG52" i="4"/>
  <c r="OO53" i="4"/>
  <c r="MW53" i="4"/>
  <c r="PM52" i="4"/>
  <c r="MQ53" i="4"/>
  <c r="OC53" i="4"/>
  <c r="NA52" i="4"/>
  <c r="NZ52" i="4"/>
  <c r="OP52" i="4"/>
  <c r="NH52" i="4"/>
  <c r="OM53" i="4"/>
  <c r="OR53" i="4"/>
  <c r="OR52" i="4"/>
  <c r="NW52" i="4"/>
  <c r="PC53" i="4"/>
  <c r="NU52" i="4"/>
  <c r="MW52" i="4"/>
  <c r="OX53" i="4"/>
  <c r="PT53" i="4"/>
  <c r="OC52" i="4"/>
  <c r="PF53" i="4"/>
  <c r="NF53" i="4"/>
  <c r="MK52" i="4"/>
  <c r="NR52" i="4"/>
  <c r="PU53" i="4"/>
  <c r="QD52" i="4"/>
  <c r="MP53" i="4"/>
  <c r="PX53" i="4"/>
  <c r="PW53" i="4"/>
  <c r="OZ52" i="4"/>
  <c r="PD53" i="4"/>
  <c r="PH53" i="4"/>
  <c r="ML52" i="4"/>
  <c r="PQ53" i="4"/>
  <c r="PV53" i="4"/>
  <c r="MN53" i="4"/>
  <c r="PV52" i="4"/>
  <c r="PG52" i="4"/>
  <c r="MS52" i="4"/>
  <c r="OQ53" i="4"/>
  <c r="QF53" i="4"/>
  <c r="MX53" i="4"/>
  <c r="MT53" i="4"/>
  <c r="PR53" i="4"/>
  <c r="NT53" i="4"/>
  <c r="OH53" i="4"/>
  <c r="QC53" i="4"/>
  <c r="NI52" i="4"/>
  <c r="MZ52" i="4"/>
  <c r="PA52" i="4"/>
  <c r="OB52" i="4"/>
  <c r="NY53" i="4"/>
  <c r="QB53" i="4"/>
  <c r="NM53" i="4"/>
  <c r="OJ52" i="4"/>
  <c r="OO52" i="4"/>
  <c r="NC53" i="4"/>
  <c r="MY52" i="4"/>
  <c r="OL52" i="4"/>
  <c r="NO52" i="4"/>
  <c r="ND52" i="4"/>
  <c r="PR52" i="4"/>
  <c r="PS53" i="4"/>
  <c r="OW53" i="4"/>
  <c r="NF52" i="4"/>
  <c r="MV52" i="4"/>
  <c r="OF53" i="4"/>
  <c r="PA53" i="4"/>
  <c r="QE53" i="4"/>
  <c r="NB52" i="4"/>
  <c r="MM52" i="4"/>
  <c r="OK53" i="4"/>
  <c r="NZ53" i="4"/>
  <c r="OV53" i="4"/>
  <c r="NX52" i="4"/>
  <c r="PD52" i="4"/>
  <c r="QF52" i="4"/>
  <c r="NK52" i="4"/>
  <c r="NB53" i="4"/>
  <c r="MK53" i="4"/>
  <c r="PG53" i="4"/>
  <c r="PE52" i="4"/>
  <c r="NT52" i="4"/>
  <c r="OL53" i="4"/>
  <c r="QB52" i="4"/>
  <c r="ML53" i="4"/>
  <c r="OX52" i="4"/>
  <c r="PX52" i="4"/>
  <c r="NQ53" i="4"/>
  <c r="PY52" i="4"/>
  <c r="NL52" i="4"/>
  <c r="MU52" i="4"/>
  <c r="OG53" i="4"/>
  <c r="OA52" i="4"/>
  <c r="OE52" i="4"/>
  <c r="PC52" i="4"/>
  <c r="NJ52" i="4"/>
  <c r="MP52" i="4"/>
  <c r="PJ53" i="4"/>
  <c r="PP53" i="4"/>
  <c r="NO53" i="4"/>
  <c r="OJ53" i="4"/>
  <c r="PP52" i="4"/>
  <c r="NN52" i="4"/>
  <c r="MU53" i="4"/>
  <c r="PN52" i="4"/>
  <c r="ON52" i="4"/>
  <c r="OS52" i="4"/>
  <c r="OD52" i="4"/>
  <c r="NE53" i="4"/>
  <c r="NM52" i="4"/>
  <c r="MX52" i="4"/>
  <c r="NA53" i="4"/>
  <c r="OK52" i="4"/>
  <c r="NY52" i="4"/>
  <c r="OI53" i="4"/>
  <c r="PF52" i="4"/>
  <c r="OY53" i="4"/>
  <c r="PU52" i="4"/>
  <c r="OP53" i="4"/>
  <c r="OM52" i="4"/>
  <c r="PZ52" i="4"/>
  <c r="QE52" i="4"/>
  <c r="NN53" i="4"/>
  <c r="MN52" i="4"/>
  <c r="MR52" i="4"/>
  <c r="NS52" i="4"/>
  <c r="OF52" i="4"/>
  <c r="NV53" i="4"/>
  <c r="OQ52" i="4"/>
  <c r="NW53" i="4"/>
  <c r="OU52" i="4"/>
  <c r="NR53" i="4"/>
  <c r="PI52" i="4"/>
  <c r="PS54" i="4" l="1"/>
  <c r="PS84" i="4" s="1"/>
  <c r="PS89" i="4" s="1"/>
  <c r="PT54" i="4"/>
  <c r="PT84" i="4" s="1"/>
  <c r="PT89" i="4" s="1"/>
  <c r="QC54" i="4"/>
  <c r="QC84" i="4" s="1"/>
  <c r="QC89" i="4" s="1"/>
  <c r="PI54" i="4"/>
  <c r="PI84" i="4" s="1"/>
  <c r="PI89" i="4" s="1"/>
  <c r="PR54" i="4"/>
  <c r="PR84" i="4" s="1"/>
  <c r="PR89" i="4" s="1"/>
  <c r="OX54" i="4"/>
  <c r="OX83" i="4" s="1"/>
  <c r="MP54" i="4"/>
  <c r="MP83" i="4" s="1"/>
  <c r="PH54" i="4"/>
  <c r="PH84" i="4" s="1"/>
  <c r="PH89" i="4" s="1"/>
  <c r="R64" i="1"/>
  <c r="AN70" i="4" s="1"/>
  <c r="R67" i="1"/>
  <c r="S67" i="1" s="1"/>
  <c r="R86" i="1"/>
  <c r="S86" i="1" s="1"/>
  <c r="R78" i="1"/>
  <c r="S78" i="1" s="1"/>
  <c r="QB54" i="4"/>
  <c r="QB84" i="4" s="1"/>
  <c r="QB89" i="4" s="1"/>
  <c r="OS54" i="4"/>
  <c r="OS83" i="4" s="1"/>
  <c r="NZ54" i="4"/>
  <c r="NZ84" i="4" s="1"/>
  <c r="NZ89" i="4" s="1"/>
  <c r="OD54" i="4"/>
  <c r="OD83" i="4" s="1"/>
  <c r="MO54" i="4"/>
  <c r="MO84" i="4" s="1"/>
  <c r="MO89" i="4" s="1"/>
  <c r="NJ54" i="4"/>
  <c r="NJ84" i="4" s="1"/>
  <c r="NJ89" i="4" s="1"/>
  <c r="NA54" i="4"/>
  <c r="NA83" i="4" s="1"/>
  <c r="OQ54" i="4"/>
  <c r="OQ84" i="4" s="1"/>
  <c r="OQ89" i="4" s="1"/>
  <c r="MR54" i="4"/>
  <c r="MR84" i="4" s="1"/>
  <c r="MR89" i="4" s="1"/>
  <c r="R68" i="1"/>
  <c r="Y68" i="1" s="1"/>
  <c r="QS8" i="4" s="1"/>
  <c r="QU8" i="4" s="1"/>
  <c r="OJ54" i="4"/>
  <c r="OJ83" i="4" s="1"/>
  <c r="OI54" i="4"/>
  <c r="OI83" i="4" s="1"/>
  <c r="ON54" i="4"/>
  <c r="ON84" i="4" s="1"/>
  <c r="ON89" i="4" s="1"/>
  <c r="OO54" i="4"/>
  <c r="OO83" i="4" s="1"/>
  <c r="QD54" i="4"/>
  <c r="QD84" i="4" s="1"/>
  <c r="QD89" i="4" s="1"/>
  <c r="PK54" i="4"/>
  <c r="PK83" i="4" s="1"/>
  <c r="R73" i="1"/>
  <c r="QT13" i="4" s="1"/>
  <c r="OK54" i="4"/>
  <c r="OK84" i="4" s="1"/>
  <c r="OK89" i="4" s="1"/>
  <c r="NP54" i="4"/>
  <c r="NP84" i="4" s="1"/>
  <c r="NP89" i="4" s="1"/>
  <c r="R69" i="1"/>
  <c r="S69" i="1" s="1"/>
  <c r="PD54" i="4"/>
  <c r="PD83" i="4" s="1"/>
  <c r="PQ54" i="4"/>
  <c r="PQ84" i="4" s="1"/>
  <c r="PQ89" i="4" s="1"/>
  <c r="MV54" i="4"/>
  <c r="MV84" i="4" s="1"/>
  <c r="MV89" i="4" s="1"/>
  <c r="OU54" i="4"/>
  <c r="OU84" i="4" s="1"/>
  <c r="OU89" i="4" s="1"/>
  <c r="MT54" i="4"/>
  <c r="MT83" i="4" s="1"/>
  <c r="PF54" i="4"/>
  <c r="PF83" i="4" s="1"/>
  <c r="NY54" i="4"/>
  <c r="NY84" i="4" s="1"/>
  <c r="NY89" i="4" s="1"/>
  <c r="R82" i="1"/>
  <c r="S82" i="1" s="1"/>
  <c r="OP54" i="4"/>
  <c r="OP83" i="4" s="1"/>
  <c r="OV54" i="4"/>
  <c r="OV83" i="4" s="1"/>
  <c r="OH54" i="4"/>
  <c r="OH83" i="4" s="1"/>
  <c r="PM54" i="4"/>
  <c r="PM83" i="4" s="1"/>
  <c r="R70" i="1"/>
  <c r="S70" i="1" s="1"/>
  <c r="PE54" i="4"/>
  <c r="PE84" i="4" s="1"/>
  <c r="PE89" i="4" s="1"/>
  <c r="R75" i="1"/>
  <c r="S75" i="1" s="1"/>
  <c r="PW54" i="4"/>
  <c r="PW83" i="4" s="1"/>
  <c r="PB54" i="4"/>
  <c r="PB84" i="4" s="1"/>
  <c r="PB89" i="4" s="1"/>
  <c r="OT54" i="4"/>
  <c r="OT84" i="4" s="1"/>
  <c r="OT89" i="4" s="1"/>
  <c r="QF54" i="4"/>
  <c r="QF83" i="4" s="1"/>
  <c r="NL54" i="4"/>
  <c r="NL84" i="4" s="1"/>
  <c r="NL89" i="4" s="1"/>
  <c r="OF54" i="4"/>
  <c r="OF84" i="4" s="1"/>
  <c r="OF89" i="4" s="1"/>
  <c r="ND54" i="4"/>
  <c r="ND83" i="4" s="1"/>
  <c r="NO54" i="4"/>
  <c r="NO83" i="4" s="1"/>
  <c r="MX54" i="4"/>
  <c r="MX84" i="4" s="1"/>
  <c r="MX89" i="4" s="1"/>
  <c r="QA54" i="4"/>
  <c r="QA84" i="4" s="1"/>
  <c r="QA89" i="4" s="1"/>
  <c r="PL54" i="4"/>
  <c r="PL83" i="4" s="1"/>
  <c r="QE54" i="4"/>
  <c r="QE84" i="4" s="1"/>
  <c r="QE89" i="4" s="1"/>
  <c r="NC54" i="4"/>
  <c r="NC83" i="4" s="1"/>
  <c r="MW54" i="4"/>
  <c r="MW84" i="4" s="1"/>
  <c r="MW89" i="4" s="1"/>
  <c r="NQ54" i="4"/>
  <c r="NQ84" i="4" s="1"/>
  <c r="NQ89" i="4" s="1"/>
  <c r="MN54" i="4"/>
  <c r="MN84" i="4" s="1"/>
  <c r="MN89" i="4" s="1"/>
  <c r="NH54" i="4"/>
  <c r="NH83" i="4" s="1"/>
  <c r="R77" i="1"/>
  <c r="Y77" i="1" s="1"/>
  <c r="QS17" i="4" s="1"/>
  <c r="QU17" i="4" s="1"/>
  <c r="PJ54" i="4"/>
  <c r="PJ83" i="4" s="1"/>
  <c r="PO54" i="4"/>
  <c r="PO84" i="4" s="1"/>
  <c r="PO89" i="4" s="1"/>
  <c r="NM54" i="4"/>
  <c r="NM83" i="4" s="1"/>
  <c r="R65" i="1"/>
  <c r="S65" i="1" s="1"/>
  <c r="OC54" i="4"/>
  <c r="OC84" i="4" s="1"/>
  <c r="OC89" i="4" s="1"/>
  <c r="R85" i="1"/>
  <c r="S85" i="1" s="1"/>
  <c r="R84" i="1"/>
  <c r="Y84" i="1" s="1"/>
  <c r="QS24" i="4" s="1"/>
  <c r="QU24" i="4" s="1"/>
  <c r="OA54" i="4"/>
  <c r="OA84" i="4" s="1"/>
  <c r="OA89" i="4" s="1"/>
  <c r="OW54" i="4"/>
  <c r="OW83" i="4" s="1"/>
  <c r="PY54" i="4"/>
  <c r="PY83" i="4" s="1"/>
  <c r="NE54" i="4"/>
  <c r="NE84" i="4" s="1"/>
  <c r="NE89" i="4" s="1"/>
  <c r="NN54" i="4"/>
  <c r="NN83" i="4" s="1"/>
  <c r="R80" i="1"/>
  <c r="S80" i="1" s="1"/>
  <c r="PC54" i="4"/>
  <c r="PC83" i="4" s="1"/>
  <c r="MQ54" i="4"/>
  <c r="MQ84" i="4" s="1"/>
  <c r="MQ89" i="4" s="1"/>
  <c r="OE54" i="4"/>
  <c r="OE83" i="4" s="1"/>
  <c r="MS54" i="4"/>
  <c r="MS83" i="4" s="1"/>
  <c r="R76" i="1"/>
  <c r="S76" i="1" s="1"/>
  <c r="MY54" i="4"/>
  <c r="MY83" i="4" s="1"/>
  <c r="NS54" i="4"/>
  <c r="NS84" i="4" s="1"/>
  <c r="NS89" i="4" s="1"/>
  <c r="NB54" i="4"/>
  <c r="NB84" i="4" s="1"/>
  <c r="NB89" i="4" s="1"/>
  <c r="NG54" i="4"/>
  <c r="NG84" i="4" s="1"/>
  <c r="NG89" i="4" s="1"/>
  <c r="PX54" i="4"/>
  <c r="PX84" i="4" s="1"/>
  <c r="PX89" i="4" s="1"/>
  <c r="NK54" i="4"/>
  <c r="NK84" i="4" s="1"/>
  <c r="NK89" i="4" s="1"/>
  <c r="R74" i="1"/>
  <c r="QT14" i="4" s="1"/>
  <c r="NR54" i="4"/>
  <c r="NR84" i="4" s="1"/>
  <c r="NR89" i="4" s="1"/>
  <c r="PN54" i="4"/>
  <c r="PN84" i="4" s="1"/>
  <c r="PN89" i="4" s="1"/>
  <c r="R79" i="1"/>
  <c r="QT19" i="4" s="1"/>
  <c r="PG54" i="4"/>
  <c r="PG84" i="4" s="1"/>
  <c r="PG89" i="4" s="1"/>
  <c r="NV54" i="4"/>
  <c r="NV83" i="4" s="1"/>
  <c r="R71" i="1"/>
  <c r="S71" i="1" s="1"/>
  <c r="MZ54" i="4"/>
  <c r="MZ83" i="4" s="1"/>
  <c r="PA54" i="4"/>
  <c r="PA83" i="4" s="1"/>
  <c r="NF54" i="4"/>
  <c r="NF83" i="4" s="1"/>
  <c r="MM54" i="4"/>
  <c r="MM84" i="4" s="1"/>
  <c r="MM89" i="4" s="1"/>
  <c r="NU54" i="4"/>
  <c r="NU84" i="4" s="1"/>
  <c r="NU89" i="4" s="1"/>
  <c r="PU54" i="4"/>
  <c r="PU84" i="4" s="1"/>
  <c r="PU89" i="4" s="1"/>
  <c r="R81" i="1"/>
  <c r="S81" i="1" s="1"/>
  <c r="NW54" i="4"/>
  <c r="NW83" i="4" s="1"/>
  <c r="MK54" i="4"/>
  <c r="MK83" i="4" s="1"/>
  <c r="NT54" i="4"/>
  <c r="NT84" i="4" s="1"/>
  <c r="NT89" i="4" s="1"/>
  <c r="PV54" i="4"/>
  <c r="PV84" i="4" s="1"/>
  <c r="PV89" i="4" s="1"/>
  <c r="R83" i="1"/>
  <c r="Y83" i="1" s="1"/>
  <c r="QS23" i="4" s="1"/>
  <c r="QU23" i="4" s="1"/>
  <c r="OY54" i="4"/>
  <c r="OY84" i="4" s="1"/>
  <c r="OY89" i="4" s="1"/>
  <c r="OG54" i="4"/>
  <c r="OG83" i="4" s="1"/>
  <c r="OM54" i="4"/>
  <c r="OM84" i="4" s="1"/>
  <c r="OM89" i="4" s="1"/>
  <c r="OR54" i="4"/>
  <c r="OR83" i="4" s="1"/>
  <c r="MU54" i="4"/>
  <c r="MU84" i="4" s="1"/>
  <c r="MU89" i="4" s="1"/>
  <c r="R72" i="1"/>
  <c r="S72" i="1" s="1"/>
  <c r="OL54" i="4"/>
  <c r="OL83" i="4" s="1"/>
  <c r="ML54" i="4"/>
  <c r="ML83" i="4" s="1"/>
  <c r="R66" i="1"/>
  <c r="S66" i="1" s="1"/>
  <c r="R87" i="1"/>
  <c r="S87" i="1" s="1"/>
  <c r="PZ54" i="4"/>
  <c r="PZ83" i="4" s="1"/>
  <c r="NI54" i="4"/>
  <c r="NI84" i="4" s="1"/>
  <c r="NI89" i="4" s="1"/>
  <c r="OZ54" i="4"/>
  <c r="OZ83" i="4" s="1"/>
  <c r="NX54" i="4"/>
  <c r="NX83" i="4" s="1"/>
  <c r="OB54" i="4"/>
  <c r="OB84" i="4" s="1"/>
  <c r="OB89" i="4" s="1"/>
  <c r="PP54" i="4"/>
  <c r="PP83" i="4" s="1"/>
  <c r="QH85" i="4"/>
  <c r="QT20" i="4"/>
  <c r="Y86" i="1"/>
  <c r="QS26" i="4" s="1"/>
  <c r="QU26" i="4" s="1"/>
  <c r="NE83" i="4"/>
  <c r="PS83" i="4"/>
  <c r="PT83" i="4"/>
  <c r="NJ83" i="4" l="1"/>
  <c r="Y67" i="1"/>
  <c r="QS7" i="4" s="1"/>
  <c r="QU7" i="4" s="1"/>
  <c r="OS84" i="4"/>
  <c r="OS89" i="4" s="1"/>
  <c r="OT83" i="4"/>
  <c r="S68" i="1"/>
  <c r="PQ83" i="4"/>
  <c r="PE83" i="4"/>
  <c r="OX84" i="4"/>
  <c r="OX89" i="4" s="1"/>
  <c r="QT8" i="4"/>
  <c r="PF84" i="4"/>
  <c r="PF89" i="4" s="1"/>
  <c r="QT7" i="4"/>
  <c r="PU83" i="4"/>
  <c r="OO84" i="4"/>
  <c r="OO89" i="4" s="1"/>
  <c r="PJ84" i="4"/>
  <c r="PJ89" i="4" s="1"/>
  <c r="OK83" i="4"/>
  <c r="NQ83" i="4"/>
  <c r="OC83" i="4"/>
  <c r="NX84" i="4"/>
  <c r="NX89" i="4" s="1"/>
  <c r="MW83" i="4"/>
  <c r="OF83" i="4"/>
  <c r="OZ84" i="4"/>
  <c r="OZ89" i="4" s="1"/>
  <c r="Y64" i="1"/>
  <c r="QS4" i="4" s="1"/>
  <c r="QU4" i="4" s="1"/>
  <c r="MZ84" i="4"/>
  <c r="MZ89" i="4" s="1"/>
  <c r="NN84" i="4"/>
  <c r="NN89" i="4" s="1"/>
  <c r="PB83" i="4"/>
  <c r="NK83" i="4"/>
  <c r="OA83" i="4"/>
  <c r="OE84" i="4"/>
  <c r="OE89" i="4" s="1"/>
  <c r="QT4" i="4"/>
  <c r="OP84" i="4"/>
  <c r="OP89" i="4" s="1"/>
  <c r="PR83" i="4"/>
  <c r="Y66" i="1"/>
  <c r="QS6" i="4" s="1"/>
  <c r="QU6" i="4" s="1"/>
  <c r="QT6" i="4"/>
  <c r="MK84" i="4"/>
  <c r="MK89" i="4" s="1"/>
  <c r="OY83" i="4"/>
  <c r="S64" i="1"/>
  <c r="T64" i="1"/>
  <c r="T65" i="1" s="1"/>
  <c r="T66" i="1" s="1"/>
  <c r="T67" i="1" s="1"/>
  <c r="S77" i="1"/>
  <c r="MT84" i="4"/>
  <c r="MT89" i="4" s="1"/>
  <c r="QT10" i="4"/>
  <c r="ON83" i="4"/>
  <c r="MU83" i="4"/>
  <c r="NS83" i="4"/>
  <c r="QA83" i="4"/>
  <c r="QT17" i="4"/>
  <c r="Y79" i="1"/>
  <c r="QS19" i="4" s="1"/>
  <c r="QU19" i="4" s="1"/>
  <c r="QC83" i="4"/>
  <c r="PI83" i="4"/>
  <c r="MP84" i="4"/>
  <c r="MP89" i="4" s="1"/>
  <c r="Y65" i="1"/>
  <c r="QS5" i="4" s="1"/>
  <c r="QU5" i="4" s="1"/>
  <c r="S79" i="1"/>
  <c r="PH83" i="4"/>
  <c r="NF84" i="4"/>
  <c r="NF89" i="4" s="1"/>
  <c r="PX83" i="4"/>
  <c r="NU83" i="4"/>
  <c r="Y70" i="1"/>
  <c r="QS10" i="4" s="1"/>
  <c r="QU10" i="4" s="1"/>
  <c r="Y73" i="1"/>
  <c r="QS13" i="4" s="1"/>
  <c r="QU13" i="4" s="1"/>
  <c r="PN83" i="4"/>
  <c r="MV83" i="4"/>
  <c r="QT5" i="4"/>
  <c r="QD83" i="4"/>
  <c r="NP83" i="4"/>
  <c r="NZ83" i="4"/>
  <c r="NC84" i="4"/>
  <c r="NC89" i="4" s="1"/>
  <c r="QT22" i="4"/>
  <c r="S84" i="1"/>
  <c r="OQ83" i="4"/>
  <c r="OJ84" i="4"/>
  <c r="OJ89" i="4" s="1"/>
  <c r="ND84" i="4"/>
  <c r="ND89" i="4" s="1"/>
  <c r="NA84" i="4"/>
  <c r="NA89" i="4" s="1"/>
  <c r="Y78" i="1"/>
  <c r="QS18" i="4" s="1"/>
  <c r="QU18" i="4" s="1"/>
  <c r="OD84" i="4"/>
  <c r="OD89" i="4" s="1"/>
  <c r="OB83" i="4"/>
  <c r="NT83" i="4"/>
  <c r="NV84" i="4"/>
  <c r="NV89" i="4" s="1"/>
  <c r="OG84" i="4"/>
  <c r="OG89" i="4" s="1"/>
  <c r="S74" i="1"/>
  <c r="OI84" i="4"/>
  <c r="OI89" i="4" s="1"/>
  <c r="QT26" i="4"/>
  <c r="PM84" i="4"/>
  <c r="PM89" i="4" s="1"/>
  <c r="NH84" i="4"/>
  <c r="NH89" i="4" s="1"/>
  <c r="PW84" i="4"/>
  <c r="PW89" i="4" s="1"/>
  <c r="QE83" i="4"/>
  <c r="OU83" i="4"/>
  <c r="PO83" i="4"/>
  <c r="QB83" i="4"/>
  <c r="PK84" i="4"/>
  <c r="PK89" i="4" s="1"/>
  <c r="PD84" i="4"/>
  <c r="PD89" i="4" s="1"/>
  <c r="Y82" i="1"/>
  <c r="QS22" i="4" s="1"/>
  <c r="QU22" i="4" s="1"/>
  <c r="QT24" i="4"/>
  <c r="Y71" i="1"/>
  <c r="QS11" i="4" s="1"/>
  <c r="QU11" i="4" s="1"/>
  <c r="QT18" i="4"/>
  <c r="NM84" i="4"/>
  <c r="NM89" i="4" s="1"/>
  <c r="MQ83" i="4"/>
  <c r="S83" i="1"/>
  <c r="MR83" i="4"/>
  <c r="OR84" i="4"/>
  <c r="OR89" i="4" s="1"/>
  <c r="MX83" i="4"/>
  <c r="Y75" i="1"/>
  <c r="QS15" i="4" s="1"/>
  <c r="QU15" i="4" s="1"/>
  <c r="MO83" i="4"/>
  <c r="NR83" i="4"/>
  <c r="MM83" i="4"/>
  <c r="PP84" i="4"/>
  <c r="PP89" i="4" s="1"/>
  <c r="NW84" i="4"/>
  <c r="NW89" i="4" s="1"/>
  <c r="QT23" i="4"/>
  <c r="QT9" i="4"/>
  <c r="Y69" i="1"/>
  <c r="QS9" i="4" s="1"/>
  <c r="QU9" i="4" s="1"/>
  <c r="NL83" i="4"/>
  <c r="S73" i="1"/>
  <c r="NI83" i="4"/>
  <c r="ML84" i="4"/>
  <c r="ML89" i="4" s="1"/>
  <c r="PC84" i="4"/>
  <c r="PC89" i="4" s="1"/>
  <c r="OL84" i="4"/>
  <c r="OL89" i="4" s="1"/>
  <c r="MY84" i="4"/>
  <c r="MY89" i="4" s="1"/>
  <c r="OM83" i="4"/>
  <c r="PZ84" i="4"/>
  <c r="PZ89" i="4" s="1"/>
  <c r="QT11" i="4"/>
  <c r="Y76" i="1"/>
  <c r="QS16" i="4" s="1"/>
  <c r="QU16" i="4" s="1"/>
  <c r="QT25" i="4"/>
  <c r="PY84" i="4"/>
  <c r="PY89" i="4" s="1"/>
  <c r="MS84" i="4"/>
  <c r="MS89" i="4" s="1"/>
  <c r="NB83" i="4"/>
  <c r="NY83" i="4"/>
  <c r="OV84" i="4"/>
  <c r="OV89" i="4" s="1"/>
  <c r="PA84" i="4"/>
  <c r="PA89" i="4" s="1"/>
  <c r="QT15" i="4"/>
  <c r="OW84" i="4"/>
  <c r="OW89" i="4" s="1"/>
  <c r="Y72" i="1"/>
  <c r="QS12" i="4" s="1"/>
  <c r="QU12" i="4" s="1"/>
  <c r="NO84" i="4"/>
  <c r="NO89" i="4" s="1"/>
  <c r="Y74" i="1"/>
  <c r="QS14" i="4" s="1"/>
  <c r="QU14" i="4" s="1"/>
  <c r="Y80" i="1"/>
  <c r="QS20" i="4" s="1"/>
  <c r="QU20" i="4" s="1"/>
  <c r="MN83" i="4"/>
  <c r="QT21" i="4"/>
  <c r="QF84" i="4"/>
  <c r="QF89" i="4" s="1"/>
  <c r="PV83" i="4"/>
  <c r="PL84" i="4"/>
  <c r="PL89" i="4" s="1"/>
  <c r="OH84" i="4"/>
  <c r="OH89" i="4" s="1"/>
  <c r="QT16" i="4"/>
  <c r="PG83" i="4"/>
  <c r="NG83" i="4"/>
  <c r="QT12" i="4"/>
  <c r="Y85" i="1"/>
  <c r="QS25" i="4" s="1"/>
  <c r="QU25" i="4" s="1"/>
  <c r="Y81" i="1"/>
  <c r="QS21" i="4" s="1"/>
  <c r="QU21" i="4" s="1"/>
  <c r="NH70" i="4" l="1"/>
  <c r="NH86" i="4" s="1"/>
  <c r="MO70" i="4"/>
  <c r="MO86" i="4" s="1"/>
  <c r="MO87" i="4" s="1"/>
  <c r="OX70" i="4"/>
  <c r="OX86" i="4" s="1"/>
  <c r="OX87" i="4" s="1"/>
  <c r="NB70" i="4"/>
  <c r="NB86" i="4" s="1"/>
  <c r="NB87" i="4" s="1"/>
  <c r="OU70" i="4"/>
  <c r="OU86" i="4" s="1"/>
  <c r="OU87" i="4" s="1"/>
  <c r="PL70" i="4"/>
  <c r="PL86" i="4" s="1"/>
  <c r="PL87" i="4" s="1"/>
  <c r="OC70" i="4"/>
  <c r="OC86" i="4" s="1"/>
  <c r="OC87" i="4" s="1"/>
  <c r="PR70" i="4"/>
  <c r="PR86" i="4" s="1"/>
  <c r="PR87" i="4" s="1"/>
  <c r="NI70" i="4"/>
  <c r="NI86" i="4" s="1"/>
  <c r="NI87" i="4" s="1"/>
  <c r="PN70" i="4"/>
  <c r="PN86" i="4" s="1"/>
  <c r="PN87" i="4" s="1"/>
  <c r="PH70" i="4"/>
  <c r="PH86" i="4" s="1"/>
  <c r="PH87" i="4" s="1"/>
  <c r="OI70" i="4"/>
  <c r="OI86" i="4" s="1"/>
  <c r="OI87" i="4" s="1"/>
  <c r="NL70" i="4"/>
  <c r="NL86" i="4" s="1"/>
  <c r="NL87" i="4" s="1"/>
  <c r="NW70" i="4"/>
  <c r="NW86" i="4" s="1"/>
  <c r="NW87" i="4" s="1"/>
  <c r="OY70" i="4"/>
  <c r="OY86" i="4" s="1"/>
  <c r="OY87" i="4" s="1"/>
  <c r="NQ70" i="4"/>
  <c r="NQ86" i="4" s="1"/>
  <c r="NQ87" i="4" s="1"/>
  <c r="PB70" i="4"/>
  <c r="PB86" i="4" s="1"/>
  <c r="PB87" i="4" s="1"/>
  <c r="ML70" i="4"/>
  <c r="ML86" i="4" s="1"/>
  <c r="ML87" i="4" s="1"/>
  <c r="PD70" i="4"/>
  <c r="PD86" i="4" s="1"/>
  <c r="PD87" i="4" s="1"/>
  <c r="QC70" i="4"/>
  <c r="QC86" i="4" s="1"/>
  <c r="QC87" i="4" s="1"/>
  <c r="PV70" i="4"/>
  <c r="PV86" i="4" s="1"/>
  <c r="PV87" i="4" s="1"/>
  <c r="PQ70" i="4"/>
  <c r="PQ86" i="4" s="1"/>
  <c r="PQ87" i="4" s="1"/>
  <c r="OO70" i="4"/>
  <c r="OO86" i="4" s="1"/>
  <c r="OO87" i="4" s="1"/>
  <c r="OA70" i="4"/>
  <c r="OA86" i="4" s="1"/>
  <c r="OA87" i="4" s="1"/>
  <c r="OB70" i="4"/>
  <c r="OB86" i="4" s="1"/>
  <c r="OB87" i="4" s="1"/>
  <c r="MZ70" i="4"/>
  <c r="MZ86" i="4" s="1"/>
  <c r="MZ87" i="4" s="1"/>
  <c r="OH70" i="4"/>
  <c r="OH86" i="4" s="1"/>
  <c r="OH87" i="4" s="1"/>
  <c r="QD70" i="4"/>
  <c r="QD86" i="4" s="1"/>
  <c r="QD87" i="4" s="1"/>
  <c r="QB70" i="4"/>
  <c r="QB86" i="4" s="1"/>
  <c r="QB87" i="4" s="1"/>
  <c r="OS70" i="4"/>
  <c r="OS86" i="4" s="1"/>
  <c r="OS87" i="4" s="1"/>
  <c r="MV70" i="4"/>
  <c r="MV86" i="4" s="1"/>
  <c r="MV87" i="4" s="1"/>
  <c r="MU70" i="4"/>
  <c r="MU86" i="4" s="1"/>
  <c r="MU87" i="4" s="1"/>
  <c r="QF70" i="4"/>
  <c r="QF86" i="4" s="1"/>
  <c r="QF87" i="4" s="1"/>
  <c r="OJ70" i="4"/>
  <c r="OJ86" i="4" s="1"/>
  <c r="OJ87" i="4" s="1"/>
  <c r="NE70" i="4"/>
  <c r="NE86" i="4" s="1"/>
  <c r="NE87" i="4" s="1"/>
  <c r="MQ70" i="4"/>
  <c r="MQ86" i="4" s="1"/>
  <c r="MQ87" i="4" s="1"/>
  <c r="PS70" i="4"/>
  <c r="PS86" i="4" s="1"/>
  <c r="PS87" i="4" s="1"/>
  <c r="PI70" i="4"/>
  <c r="PI86" i="4" s="1"/>
  <c r="PI87" i="4" s="1"/>
  <c r="NK70" i="4"/>
  <c r="NK86" i="4" s="1"/>
  <c r="NK87" i="4" s="1"/>
  <c r="MT70" i="4"/>
  <c r="MT86" i="4" s="1"/>
  <c r="MT87" i="4" s="1"/>
  <c r="OD70" i="4"/>
  <c r="OD86" i="4" s="1"/>
  <c r="OD87" i="4" s="1"/>
  <c r="PC70" i="4"/>
  <c r="PC86" i="4" s="1"/>
  <c r="PC87" i="4" s="1"/>
  <c r="ON70" i="4"/>
  <c r="ON86" i="4" s="1"/>
  <c r="ON87" i="4" s="1"/>
  <c r="NS70" i="4"/>
  <c r="NS86" i="4" s="1"/>
  <c r="NS87" i="4" s="1"/>
  <c r="ND70" i="4"/>
  <c r="ND86" i="4" s="1"/>
  <c r="ND87" i="4" s="1"/>
  <c r="OW70" i="4"/>
  <c r="OW86" i="4" s="1"/>
  <c r="OW87" i="4" s="1"/>
  <c r="PT70" i="4"/>
  <c r="PT86" i="4" s="1"/>
  <c r="PT87" i="4" s="1"/>
  <c r="NF70" i="4"/>
  <c r="NF86" i="4" s="1"/>
  <c r="NF87" i="4" s="1"/>
  <c r="OK70" i="4"/>
  <c r="OK86" i="4" s="1"/>
  <c r="OK87" i="4" s="1"/>
  <c r="NF79" i="4" a="1"/>
  <c r="NF79" i="4" s="1"/>
  <c r="QA70" i="4"/>
  <c r="QA86" i="4" s="1"/>
  <c r="QA87" i="4" s="1"/>
  <c r="OP70" i="4"/>
  <c r="OP86" i="4" s="1"/>
  <c r="OP87" i="4" s="1"/>
  <c r="PA70" i="4"/>
  <c r="PA86" i="4" s="1"/>
  <c r="PA87" i="4" s="1"/>
  <c r="OV70" i="4"/>
  <c r="OV86" i="4" s="1"/>
  <c r="OV87" i="4" s="1"/>
  <c r="OM70" i="4"/>
  <c r="OM86" i="4" s="1"/>
  <c r="OM87" i="4" s="1"/>
  <c r="NM70" i="4"/>
  <c r="NM86" i="4" s="1"/>
  <c r="NM87" i="4" s="1"/>
  <c r="NX70" i="4"/>
  <c r="NX86" i="4" s="1"/>
  <c r="NX87" i="4" s="1"/>
  <c r="OE70" i="4"/>
  <c r="OE86" i="4" s="1"/>
  <c r="OE87" i="4" s="1"/>
  <c r="OR70" i="4"/>
  <c r="OR86" i="4" s="1"/>
  <c r="OR87" i="4" s="1"/>
  <c r="NC70" i="4"/>
  <c r="NC86" i="4" s="1"/>
  <c r="NC87" i="4" s="1"/>
  <c r="MS70" i="4"/>
  <c r="MS86" i="4" s="1"/>
  <c r="MS87" i="4" s="1"/>
  <c r="MN70" i="4"/>
  <c r="MN86" i="4" s="1"/>
  <c r="MN87" i="4" s="1"/>
  <c r="NN70" i="4"/>
  <c r="NN86" i="4" s="1"/>
  <c r="NN87" i="4" s="1"/>
  <c r="OT70" i="4"/>
  <c r="OT86" i="4" s="1"/>
  <c r="OT87" i="4" s="1"/>
  <c r="NJ70" i="4"/>
  <c r="NJ86" i="4" s="1"/>
  <c r="NJ87" i="4" s="1"/>
  <c r="QE70" i="4"/>
  <c r="QE86" i="4" s="1"/>
  <c r="QE87" i="4" s="1"/>
  <c r="PU70" i="4"/>
  <c r="PU86" i="4" s="1"/>
  <c r="PU87" i="4" s="1"/>
  <c r="PP70" i="4"/>
  <c r="PP86" i="4" s="1"/>
  <c r="PP87" i="4" s="1"/>
  <c r="PG70" i="4"/>
  <c r="PG86" i="4" s="1"/>
  <c r="PG87" i="4" s="1"/>
  <c r="MY70" i="4"/>
  <c r="MY86" i="4" s="1"/>
  <c r="MY87" i="4" s="1"/>
  <c r="NV70" i="4"/>
  <c r="NV86" i="4" s="1"/>
  <c r="NV87" i="4" s="1"/>
  <c r="NO70" i="4"/>
  <c r="NO86" i="4" s="1"/>
  <c r="NO87" i="4" s="1"/>
  <c r="NY70" i="4"/>
  <c r="NY86" i="4" s="1"/>
  <c r="NY87" i="4" s="1"/>
  <c r="PF70" i="4"/>
  <c r="PF86" i="4" s="1"/>
  <c r="PF87" i="4" s="1"/>
  <c r="PW70" i="4"/>
  <c r="PW86" i="4" s="1"/>
  <c r="PW87" i="4" s="1"/>
  <c r="MW70" i="4"/>
  <c r="MW86" i="4" s="1"/>
  <c r="MW87" i="4" s="1"/>
  <c r="OF70" i="4"/>
  <c r="OF86" i="4" s="1"/>
  <c r="OF87" i="4" s="1"/>
  <c r="MM70" i="4"/>
  <c r="MM86" i="4" s="1"/>
  <c r="MM87" i="4" s="1"/>
  <c r="PJ70" i="4"/>
  <c r="PJ86" i="4" s="1"/>
  <c r="PJ87" i="4" s="1"/>
  <c r="OL70" i="4"/>
  <c r="OL86" i="4" s="1"/>
  <c r="OL87" i="4" s="1"/>
  <c r="PY70" i="4"/>
  <c r="PY86" i="4" s="1"/>
  <c r="PY87" i="4" s="1"/>
  <c r="MX70" i="4"/>
  <c r="MX86" i="4" s="1"/>
  <c r="MX87" i="4" s="1"/>
  <c r="NR70" i="4"/>
  <c r="NR86" i="4" s="1"/>
  <c r="NR87" i="4" s="1"/>
  <c r="PM70" i="4"/>
  <c r="PM86" i="4" s="1"/>
  <c r="PM87" i="4" s="1"/>
  <c r="PO70" i="4"/>
  <c r="PO86" i="4" s="1"/>
  <c r="PO87" i="4" s="1"/>
  <c r="PE70" i="4"/>
  <c r="PE86" i="4" s="1"/>
  <c r="PE87" i="4" s="1"/>
  <c r="OZ70" i="4"/>
  <c r="OZ86" i="4" s="1"/>
  <c r="OZ87" i="4" s="1"/>
  <c r="OQ70" i="4"/>
  <c r="OQ86" i="4" s="1"/>
  <c r="OQ87" i="4" s="1"/>
  <c r="OG70" i="4"/>
  <c r="OG86" i="4" s="1"/>
  <c r="OG87" i="4" s="1"/>
  <c r="NU70" i="4"/>
  <c r="NU86" i="4" s="1"/>
  <c r="NU87" i="4" s="1"/>
  <c r="NP70" i="4"/>
  <c r="NP86" i="4" s="1"/>
  <c r="NP87" i="4" s="1"/>
  <c r="NG70" i="4"/>
  <c r="NG86" i="4" s="1"/>
  <c r="NG87" i="4" s="1"/>
  <c r="PZ70" i="4"/>
  <c r="PZ86" i="4" s="1"/>
  <c r="PZ87" i="4" s="1"/>
  <c r="MR70" i="4"/>
  <c r="MR86" i="4" s="1"/>
  <c r="MR87" i="4" s="1"/>
  <c r="PK70" i="4"/>
  <c r="PK86" i="4" s="1"/>
  <c r="PK87" i="4" s="1"/>
  <c r="MP70" i="4"/>
  <c r="MP86" i="4" s="1"/>
  <c r="MP87" i="4" s="1"/>
  <c r="PX70" i="4"/>
  <c r="PX86" i="4" s="1"/>
  <c r="PX87" i="4" s="1"/>
  <c r="NT70" i="4"/>
  <c r="NT86" i="4" s="1"/>
  <c r="NT87" i="4" s="1"/>
  <c r="NZ70" i="4"/>
  <c r="NZ86" i="4" s="1"/>
  <c r="NZ87" i="4" s="1"/>
  <c r="NA70" i="4"/>
  <c r="NA86" i="4" s="1"/>
  <c r="NA87" i="4" s="1"/>
  <c r="NH87" i="4"/>
  <c r="MK70" i="4"/>
  <c r="MK86" i="4" s="1"/>
  <c r="MK87" i="4" s="1"/>
  <c r="NN79" i="4" a="1"/>
  <c r="NN79" i="4" s="1"/>
  <c r="NI79" i="4" a="1"/>
  <c r="NI79" i="4" s="1"/>
  <c r="NQ74" i="4"/>
  <c r="OI74" i="4"/>
  <c r="MY79" i="4" a="1"/>
  <c r="MY79" i="4" s="1"/>
  <c r="QE74" i="4"/>
  <c r="PV74" i="4"/>
  <c r="QH84" i="4"/>
  <c r="MW79" i="4" a="1"/>
  <c r="MW79" i="4" s="1"/>
  <c r="NG74" i="4"/>
  <c r="PV79" i="4" a="1"/>
  <c r="PV79" i="4" s="1"/>
  <c r="PE74" i="4"/>
  <c r="MT74" i="4"/>
  <c r="NG79" i="4" a="1"/>
  <c r="NG79" i="4" s="1"/>
  <c r="NP74" i="4"/>
  <c r="MR79" i="4" a="1"/>
  <c r="MR79" i="4" s="1"/>
  <c r="PB79" i="4" a="1"/>
  <c r="PB79" i="4" s="1"/>
  <c r="NB74" i="4"/>
  <c r="MQ79" i="4" a="1"/>
  <c r="MQ79" i="4" s="1"/>
  <c r="OP74" i="4"/>
  <c r="OH79" i="4" a="1"/>
  <c r="OH79" i="4" s="1"/>
  <c r="PS74" i="4"/>
  <c r="PR74" i="4"/>
  <c r="PE79" i="4" a="1"/>
  <c r="PE79" i="4" s="1"/>
  <c r="PZ74" i="4"/>
  <c r="OW79" i="4" a="1"/>
  <c r="OW79" i="4" s="1"/>
  <c r="OR79" i="4" a="1"/>
  <c r="OR79" i="4" s="1"/>
  <c r="PN79" i="4" a="1"/>
  <c r="PN79" i="4" s="1"/>
  <c r="PO74" i="4"/>
  <c r="MV79" i="4" a="1"/>
  <c r="MV79" i="4" s="1"/>
  <c r="QC79" i="4" a="1"/>
  <c r="QC79" i="4" s="1"/>
  <c r="NM79" i="4" a="1"/>
  <c r="NM79" i="4" s="1"/>
  <c r="PK74" i="4"/>
  <c r="MN74" i="4"/>
  <c r="NS79" i="4" a="1"/>
  <c r="NS79" i="4" s="1"/>
  <c r="OY74" i="4"/>
  <c r="NZ74" i="4"/>
  <c r="OZ79" i="4" a="1"/>
  <c r="OZ79" i="4" s="1"/>
  <c r="PG74" i="4"/>
  <c r="MW74" i="4"/>
  <c r="PP79" i="4" a="1"/>
  <c r="PP79" i="4" s="1"/>
  <c r="OJ74" i="4"/>
  <c r="NC74" i="4"/>
  <c r="OU74" i="4"/>
  <c r="PL74" i="4"/>
  <c r="PM79" i="4" a="1"/>
  <c r="PM79" i="4" s="1"/>
  <c r="QF79" i="4" a="1"/>
  <c r="QF79" i="4" s="1"/>
  <c r="OL74" i="4"/>
  <c r="PY74" i="4"/>
  <c r="ML79" i="4" a="1"/>
  <c r="ML79" i="4" s="1"/>
  <c r="QE79" i="4" a="1"/>
  <c r="QE79" i="4" s="1"/>
  <c r="OG74" i="4"/>
  <c r="NY79" i="4" a="1"/>
  <c r="NY79" i="4" s="1"/>
  <c r="ND74" i="4"/>
  <c r="PF79" i="4" a="1"/>
  <c r="PF79" i="4" s="1"/>
  <c r="MX79" i="4" a="1"/>
  <c r="MX79" i="4" s="1"/>
  <c r="ON74" i="4"/>
  <c r="NU79" i="4" a="1"/>
  <c r="NU79" i="4" s="1"/>
  <c r="NZ79" i="4" a="1"/>
  <c r="NZ79" i="4" s="1"/>
  <c r="MZ74" i="4"/>
  <c r="PI79" i="4" a="1"/>
  <c r="PI79" i="4" s="1"/>
  <c r="PH79" i="4" a="1"/>
  <c r="PH79" i="4" s="1"/>
  <c r="PU74" i="4"/>
  <c r="OO74" i="4"/>
  <c r="NK74" i="4"/>
  <c r="OQ74" i="4"/>
  <c r="OY79" i="4" a="1"/>
  <c r="OY79" i="4" s="1"/>
  <c r="MZ79" i="4" a="1"/>
  <c r="MZ79" i="4" s="1"/>
  <c r="PP74" i="4"/>
  <c r="NT79" i="4" a="1"/>
  <c r="NT79" i="4" s="1"/>
  <c r="NR74" i="4"/>
  <c r="MU79" i="4" a="1"/>
  <c r="MU79" i="4" s="1"/>
  <c r="OS79" i="4" a="1"/>
  <c r="OS79" i="4" s="1"/>
  <c r="MU74" i="4"/>
  <c r="OO79" i="4" a="1"/>
  <c r="OO79" i="4" s="1"/>
  <c r="NL74" i="4"/>
  <c r="QF74" i="4"/>
  <c r="NK79" i="4" a="1"/>
  <c r="NK79" i="4" s="1"/>
  <c r="OC74" i="4"/>
  <c r="NE74" i="4"/>
  <c r="QA79" i="4" a="1"/>
  <c r="QA79" i="4" s="1"/>
  <c r="PO79" i="4" a="1"/>
  <c r="PO79" i="4" s="1"/>
  <c r="ML74" i="4"/>
  <c r="PT74" i="4"/>
  <c r="PT79" i="4" a="1"/>
  <c r="PT79" i="4" s="1"/>
  <c r="MN79" i="4" a="1"/>
  <c r="MN79" i="4" s="1"/>
  <c r="PL79" i="4" a="1"/>
  <c r="PL79" i="4" s="1"/>
  <c r="NH74" i="4"/>
  <c r="PR79" i="4" a="1"/>
  <c r="PR79" i="4" s="1"/>
  <c r="NL79" i="4" a="1"/>
  <c r="NL79" i="4" s="1"/>
  <c r="PD74" i="4"/>
  <c r="PH74" i="4"/>
  <c r="NE79" i="4" a="1"/>
  <c r="NE79" i="4" s="1"/>
  <c r="OH74" i="4"/>
  <c r="OD79" i="4" a="1"/>
  <c r="OD79" i="4" s="1"/>
  <c r="OF74" i="4"/>
  <c r="OP79" i="4" a="1"/>
  <c r="OP79" i="4" s="1"/>
  <c r="NR79" i="4" a="1"/>
  <c r="NR79" i="4" s="1"/>
  <c r="OQ79" i="4" a="1"/>
  <c r="OQ79" i="4" s="1"/>
  <c r="NO74" i="4"/>
  <c r="PB74" i="4"/>
  <c r="MX74" i="4"/>
  <c r="OK79" i="4" a="1"/>
  <c r="OK79" i="4" s="1"/>
  <c r="OT79" i="4" a="1"/>
  <c r="OT79" i="4" s="1"/>
  <c r="NF74" i="4"/>
  <c r="ON79" i="4" a="1"/>
  <c r="ON79" i="4" s="1"/>
  <c r="MS74" i="4"/>
  <c r="PA74" i="4"/>
  <c r="NQ79" i="4" a="1"/>
  <c r="NQ79" i="4" s="1"/>
  <c r="QB74" i="4"/>
  <c r="NC79" i="4" a="1"/>
  <c r="NC79" i="4" s="1"/>
  <c r="OR74" i="4"/>
  <c r="OV74" i="4"/>
  <c r="NX79" i="4" a="1"/>
  <c r="NX79" i="4" s="1"/>
  <c r="OG79" i="4" a="1"/>
  <c r="OG79" i="4" s="1"/>
  <c r="MP74" i="4"/>
  <c r="OT74" i="4"/>
  <c r="NS74" i="4"/>
  <c r="NW74" i="4"/>
  <c r="PA79" i="4" a="1"/>
  <c r="PA79" i="4" s="1"/>
  <c r="PD79" i="4" a="1"/>
  <c r="PD79" i="4" s="1"/>
  <c r="OB74" i="4"/>
  <c r="NN74" i="4"/>
  <c r="OW74" i="4"/>
  <c r="NV79" i="4" a="1"/>
  <c r="NV79" i="4" s="1"/>
  <c r="NW79" i="4" a="1"/>
  <c r="NW79" i="4" s="1"/>
  <c r="PZ79" i="4" a="1"/>
  <c r="PZ79" i="4" s="1"/>
  <c r="PI74" i="4"/>
  <c r="OE74" i="4"/>
  <c r="MO74" i="4"/>
  <c r="MV74" i="4"/>
  <c r="NO79" i="4" a="1"/>
  <c r="NO79" i="4" s="1"/>
  <c r="NB79" i="4" a="1"/>
  <c r="NB79" i="4" s="1"/>
  <c r="PT75" i="4"/>
  <c r="OM74" i="4"/>
  <c r="NA74" i="4"/>
  <c r="OX79" i="4" a="1"/>
  <c r="OX79" i="4" s="1"/>
  <c r="MM74" i="4"/>
  <c r="PJ74" i="4"/>
  <c r="NY74" i="4"/>
  <c r="QH83" i="4"/>
  <c r="PG79" i="4" a="1"/>
  <c r="PG79" i="4" s="1"/>
  <c r="MO79" i="4" a="1"/>
  <c r="MO79" i="4" s="1"/>
  <c r="MK74" i="4"/>
  <c r="MM79" i="4" a="1"/>
  <c r="MM79" i="4" s="1"/>
  <c r="OA79" i="4" a="1"/>
  <c r="OA79" i="4" s="1"/>
  <c r="NU74" i="4"/>
  <c r="OC79" i="4" a="1"/>
  <c r="OC79" i="4" s="1"/>
  <c r="MQ74" i="4"/>
  <c r="QB79" i="4" a="1"/>
  <c r="QB79" i="4" s="1"/>
  <c r="QD74" i="4"/>
  <c r="NV74" i="4"/>
  <c r="PC74" i="4"/>
  <c r="OJ79" i="4" a="1"/>
  <c r="OJ79" i="4" s="1"/>
  <c r="OA74" i="4"/>
  <c r="QC74" i="4"/>
  <c r="OL79" i="4" a="1"/>
  <c r="OL79" i="4" s="1"/>
  <c r="PQ79" i="4" a="1"/>
  <c r="PQ79" i="4" s="1"/>
  <c r="PK79" i="4" a="1"/>
  <c r="PK79" i="4" s="1"/>
  <c r="OZ74" i="4"/>
  <c r="PX79" i="4" a="1"/>
  <c r="PX79" i="4" s="1"/>
  <c r="NX74" i="4"/>
  <c r="NM74" i="4"/>
  <c r="OM79" i="4" a="1"/>
  <c r="OM79" i="4" s="1"/>
  <c r="MT79" i="4" a="1"/>
  <c r="MT79" i="4" s="1"/>
  <c r="PF74" i="4"/>
  <c r="OI79" i="4" a="1"/>
  <c r="OI79" i="4" s="1"/>
  <c r="OX74" i="4"/>
  <c r="OF79" i="4" a="1"/>
  <c r="OF79" i="4" s="1"/>
  <c r="PN74" i="4"/>
  <c r="MS79" i="4" a="1"/>
  <c r="MS79" i="4" s="1"/>
  <c r="PY79" i="4" a="1"/>
  <c r="PY79" i="4" s="1"/>
  <c r="OB79" i="4" a="1"/>
  <c r="OB79" i="4" s="1"/>
  <c r="OV79" i="4" a="1"/>
  <c r="OV79" i="4" s="1"/>
  <c r="PC79" i="4" a="1"/>
  <c r="PC79" i="4" s="1"/>
  <c r="OU79" i="4" a="1"/>
  <c r="OU79" i="4" s="1"/>
  <c r="NJ74" i="4"/>
  <c r="NH79" i="4" a="1"/>
  <c r="NH79" i="4" s="1"/>
  <c r="NP79" i="4" a="1"/>
  <c r="NP79" i="4" s="1"/>
  <c r="OE79" i="4" a="1"/>
  <c r="OE79" i="4" s="1"/>
  <c r="OK74" i="4"/>
  <c r="MY74" i="4"/>
  <c r="NA79" i="4" a="1"/>
  <c r="NA79" i="4" s="1"/>
  <c r="NT74" i="4"/>
  <c r="PQ74" i="4"/>
  <c r="PU79" i="4" a="1"/>
  <c r="PU79" i="4" s="1"/>
  <c r="NJ79" i="4" a="1"/>
  <c r="NJ79" i="4" s="1"/>
  <c r="PW74" i="4"/>
  <c r="PJ79" i="4" a="1"/>
  <c r="PJ79" i="4" s="1"/>
  <c r="MK79" i="4" a="1"/>
  <c r="MK79" i="4" s="1"/>
  <c r="PS79" i="4" a="1"/>
  <c r="PS79" i="4" s="1"/>
  <c r="PW79" i="4" a="1"/>
  <c r="PW79" i="4" s="1"/>
  <c r="PM74" i="4"/>
  <c r="MP79" i="4" a="1"/>
  <c r="MP79" i="4" s="1"/>
  <c r="OS74" i="4"/>
  <c r="MR74" i="4"/>
  <c r="OD74" i="4"/>
  <c r="NI74" i="4"/>
  <c r="QD79" i="4" a="1"/>
  <c r="QD79" i="4" s="1"/>
  <c r="PX74" i="4"/>
  <c r="QA74" i="4"/>
  <c r="ND79" i="4" a="1"/>
  <c r="ND79" i="4" s="1"/>
  <c r="OJ80" i="4" a="1"/>
  <c r="OJ80" i="4" s="1"/>
  <c r="OA75" i="4"/>
  <c r="MZ75" i="4"/>
  <c r="NZ75" i="4"/>
  <c r="PR75" i="4"/>
  <c r="OU75" i="4"/>
  <c r="PX75" i="4"/>
  <c r="MO80" i="4" a="1"/>
  <c r="MO80" i="4" s="1"/>
  <c r="PE75" i="4"/>
  <c r="PL75" i="4"/>
  <c r="PC80" i="4" a="1"/>
  <c r="PC80" i="4" s="1"/>
  <c r="OI80" i="4" a="1"/>
  <c r="OI80" i="4" s="1"/>
  <c r="QE80" i="4" a="1"/>
  <c r="QE80" i="4" s="1"/>
  <c r="ON75" i="4"/>
  <c r="MP80" i="4" a="1"/>
  <c r="MP80" i="4" s="1"/>
  <c r="NV75" i="4"/>
  <c r="MU75" i="4"/>
  <c r="NC75" i="4"/>
  <c r="OK80" i="4" a="1"/>
  <c r="OK80" i="4" s="1"/>
  <c r="QA80" i="4" a="1"/>
  <c r="QA80" i="4" s="1"/>
  <c r="PZ80" i="4" a="1"/>
  <c r="PZ80" i="4" s="1"/>
  <c r="OD80" i="4" a="1"/>
  <c r="OD80" i="4" s="1"/>
  <c r="NK75" i="4"/>
  <c r="NT75" i="4"/>
  <c r="OX80" i="4" a="1"/>
  <c r="OX80" i="4" s="1"/>
  <c r="QB75" i="4"/>
  <c r="OL80" i="4" a="1"/>
  <c r="OL80" i="4" s="1"/>
  <c r="ND75" i="4"/>
  <c r="PA80" i="4" a="1"/>
  <c r="PA80" i="4" s="1"/>
  <c r="PE80" i="4" a="1"/>
  <c r="PE80" i="4" s="1"/>
  <c r="PJ75" i="4"/>
  <c r="PY80" i="4" a="1"/>
  <c r="PY80" i="4" s="1"/>
  <c r="NH75" i="4"/>
  <c r="MT80" i="4" a="1"/>
  <c r="MT80" i="4" s="1"/>
  <c r="NY80" i="4" a="1"/>
  <c r="NY80" i="4" s="1"/>
  <c r="PF75" i="4"/>
  <c r="QD80" i="4" a="1"/>
  <c r="QD80" i="4" s="1"/>
  <c r="OB80" i="4" a="1"/>
  <c r="OB80" i="4" s="1"/>
  <c r="NF80" i="4" a="1"/>
  <c r="NF80" i="4" s="1"/>
  <c r="NX75" i="4"/>
  <c r="OF75" i="4"/>
  <c r="NP80" i="4" a="1"/>
  <c r="NP80" i="4" s="1"/>
  <c r="OO80" i="4" a="1"/>
  <c r="OO80" i="4" s="1"/>
  <c r="OQ80" i="4" a="1"/>
  <c r="OQ80" i="4" s="1"/>
  <c r="QA75" i="4"/>
  <c r="MP75" i="4"/>
  <c r="PU80" i="4" a="1"/>
  <c r="PU80" i="4" s="1"/>
  <c r="MX80" i="4" a="1"/>
  <c r="MX80" i="4" s="1"/>
  <c r="NL75" i="4"/>
  <c r="NT80" i="4" a="1"/>
  <c r="NT80" i="4" s="1"/>
  <c r="MR80" i="4" a="1"/>
  <c r="MR80" i="4" s="1"/>
  <c r="NA75" i="4"/>
  <c r="ND80" i="4" a="1"/>
  <c r="ND80" i="4" s="1"/>
  <c r="ML80" i="4" a="1"/>
  <c r="ML80" i="4" s="1"/>
  <c r="PG75" i="4"/>
  <c r="PX80" i="4" a="1"/>
  <c r="PX80" i="4" s="1"/>
  <c r="OG75" i="4"/>
  <c r="PO75" i="4"/>
  <c r="MU80" i="4" a="1"/>
  <c r="MU80" i="4" s="1"/>
  <c r="PI80" i="4" a="1"/>
  <c r="PI80" i="4" s="1"/>
  <c r="NC80" i="4" a="1"/>
  <c r="NC80" i="4" s="1"/>
  <c r="OH75" i="4"/>
  <c r="OW75" i="4"/>
  <c r="ON80" i="4" a="1"/>
  <c r="ON80" i="4" s="1"/>
  <c r="NU75" i="4"/>
  <c r="OE80" i="4" a="1"/>
  <c r="OE80" i="4" s="1"/>
  <c r="PQ80" i="4" a="1"/>
  <c r="PQ80" i="4" s="1"/>
  <c r="PV75" i="4"/>
  <c r="PK75" i="4"/>
  <c r="MQ80" i="4" a="1"/>
  <c r="MQ80" i="4" s="1"/>
  <c r="MM80" i="4" a="1"/>
  <c r="MM80" i="4" s="1"/>
  <c r="OP75" i="4"/>
  <c r="NN75" i="4"/>
  <c r="NX80" i="4" a="1"/>
  <c r="NX80" i="4" s="1"/>
  <c r="OR75" i="4"/>
  <c r="NS80" i="4" a="1"/>
  <c r="NS80" i="4" s="1"/>
  <c r="PG80" i="4" a="1"/>
  <c r="PG80" i="4" s="1"/>
  <c r="MW75" i="4"/>
  <c r="MN75" i="4"/>
  <c r="NQ75" i="4"/>
  <c r="PB75" i="4"/>
  <c r="QD75" i="4"/>
  <c r="PP80" i="4" a="1"/>
  <c r="PP80" i="4" s="1"/>
  <c r="PN80" i="4" a="1"/>
  <c r="PN80" i="4" s="1"/>
  <c r="PD80" i="4" a="1"/>
  <c r="PD80" i="4" s="1"/>
  <c r="OK75" i="4"/>
  <c r="NF75" i="4"/>
  <c r="OY75" i="4"/>
  <c r="PY75" i="4"/>
  <c r="NO80" i="4" a="1"/>
  <c r="NO80" i="4" s="1"/>
  <c r="PM80" i="4" a="1"/>
  <c r="PM80" i="4" s="1"/>
  <c r="NL80" i="4" a="1"/>
  <c r="NL80" i="4" s="1"/>
  <c r="PH80" i="4" a="1"/>
  <c r="PH80" i="4" s="1"/>
  <c r="OF80" i="4" a="1"/>
  <c r="OF80" i="4" s="1"/>
  <c r="OH80" i="4" a="1"/>
  <c r="OH80" i="4" s="1"/>
  <c r="OY80" i="4" a="1"/>
  <c r="OY80" i="4" s="1"/>
  <c r="OP80" i="4" a="1"/>
  <c r="OP80" i="4" s="1"/>
  <c r="OD75" i="4"/>
  <c r="MR75" i="4"/>
  <c r="OV80" i="4" a="1"/>
  <c r="OV80" i="4" s="1"/>
  <c r="PW75" i="4"/>
  <c r="NM75" i="4"/>
  <c r="OQ75" i="4"/>
  <c r="OT80" i="4" a="1"/>
  <c r="OT80" i="4" s="1"/>
  <c r="PZ75" i="4"/>
  <c r="OG80" i="4" a="1"/>
  <c r="OG80" i="4" s="1"/>
  <c r="MS80" i="4" a="1"/>
  <c r="MS80" i="4" s="1"/>
  <c r="PR80" i="4" a="1"/>
  <c r="PR80" i="4" s="1"/>
  <c r="OZ75" i="4"/>
  <c r="NP75" i="4"/>
  <c r="OO75" i="4"/>
  <c r="MT75" i="4"/>
  <c r="MK80" i="4" a="1"/>
  <c r="MK80" i="4" s="1"/>
  <c r="OS75" i="4"/>
  <c r="NH80" i="4" a="1"/>
  <c r="NH80" i="4" s="1"/>
  <c r="PH75" i="4"/>
  <c r="NI75" i="4"/>
  <c r="PK80" i="4" a="1"/>
  <c r="PK80" i="4" s="1"/>
  <c r="NG80" i="4" a="1"/>
  <c r="NG80" i="4" s="1"/>
  <c r="NE75" i="4"/>
  <c r="NM80" i="4" a="1"/>
  <c r="NM80" i="4" s="1"/>
  <c r="OT75" i="4"/>
  <c r="QE75" i="4"/>
  <c r="NS75" i="4"/>
  <c r="MY75" i="4"/>
  <c r="ML75" i="4"/>
  <c r="MK75" i="4"/>
  <c r="OM80" i="4" a="1"/>
  <c r="OM80" i="4" s="1"/>
  <c r="OX75" i="4"/>
  <c r="PM75" i="4"/>
  <c r="NJ80" i="4" a="1"/>
  <c r="NJ80" i="4" s="1"/>
  <c r="PU75" i="4"/>
  <c r="MY80" i="4" a="1"/>
  <c r="MY80" i="4" s="1"/>
  <c r="PS75" i="4"/>
  <c r="MQ75" i="4"/>
  <c r="MM75" i="4"/>
  <c r="PC75" i="4"/>
  <c r="MW80" i="4" a="1"/>
  <c r="MW80" i="4" s="1"/>
  <c r="MX75" i="4"/>
  <c r="QC80" i="4" a="1"/>
  <c r="QC80" i="4" s="1"/>
  <c r="PB80" i="4" a="1"/>
  <c r="PB80" i="4" s="1"/>
  <c r="NO75" i="4"/>
  <c r="MV75" i="4"/>
  <c r="OU80" i="4" a="1"/>
  <c r="OU80" i="4" s="1"/>
  <c r="OB75" i="4"/>
  <c r="NW80" i="4" a="1"/>
  <c r="NW80" i="4" s="1"/>
  <c r="QF75" i="4"/>
  <c r="QC75" i="4"/>
  <c r="MN80" i="4" a="1"/>
  <c r="MN80" i="4" s="1"/>
  <c r="NK80" i="4" a="1"/>
  <c r="NK80" i="4" s="1"/>
  <c r="NB80" i="4" a="1"/>
  <c r="NB80" i="4" s="1"/>
  <c r="NG75" i="4"/>
  <c r="NA80" i="4" a="1"/>
  <c r="NA80" i="4" s="1"/>
  <c r="PL80" i="4" a="1"/>
  <c r="PL80" i="4" s="1"/>
  <c r="OM75" i="4"/>
  <c r="NR75" i="4"/>
  <c r="MV80" i="4" a="1"/>
  <c r="MV80" i="4" s="1"/>
  <c r="NE80" i="4" a="1"/>
  <c r="NE80" i="4" s="1"/>
  <c r="NI80" i="4" a="1"/>
  <c r="NI80" i="4" s="1"/>
  <c r="MZ80" i="4" a="1"/>
  <c r="MZ80" i="4" s="1"/>
  <c r="PI75" i="4"/>
  <c r="PA75" i="4"/>
  <c r="NZ80" i="4" a="1"/>
  <c r="NZ80" i="4" s="1"/>
  <c r="NN80" i="4" a="1"/>
  <c r="NN80" i="4" s="1"/>
  <c r="OC75" i="4"/>
  <c r="OE75" i="4"/>
  <c r="OZ80" i="4" a="1"/>
  <c r="OZ80" i="4" s="1"/>
  <c r="NU80" i="4" a="1"/>
  <c r="NU80" i="4" s="1"/>
  <c r="NQ80" i="4" a="1"/>
  <c r="NQ80" i="4" s="1"/>
  <c r="MO75" i="4"/>
  <c r="OS80" i="4" a="1"/>
  <c r="OS80" i="4" s="1"/>
  <c r="OI75" i="4"/>
  <c r="QF80" i="4" a="1"/>
  <c r="QF80" i="4" s="1"/>
  <c r="PP75" i="4"/>
  <c r="PJ80" i="4" a="1"/>
  <c r="PJ80" i="4" s="1"/>
  <c r="OW80" i="4" a="1"/>
  <c r="OW80" i="4" s="1"/>
  <c r="NJ75" i="4"/>
  <c r="OV75" i="4"/>
  <c r="PF80" i="4" a="1"/>
  <c r="PF80" i="4" s="1"/>
  <c r="NW75" i="4"/>
  <c r="PW80" i="4" a="1"/>
  <c r="PW80" i="4" s="1"/>
  <c r="OL75" i="4"/>
  <c r="NV80" i="4" a="1"/>
  <c r="NV80" i="4" s="1"/>
  <c r="PN75" i="4"/>
  <c r="OR80" i="4" a="1"/>
  <c r="OR80" i="4" s="1"/>
  <c r="PQ75" i="4"/>
  <c r="NR80" i="4" a="1"/>
  <c r="NR80" i="4" s="1"/>
  <c r="NY75" i="4"/>
  <c r="PO80" i="4" a="1"/>
  <c r="PO80" i="4" s="1"/>
  <c r="PV80" i="4" a="1"/>
  <c r="PV80" i="4" s="1"/>
  <c r="PD75" i="4"/>
  <c r="OC80" i="4" a="1"/>
  <c r="OC80" i="4" s="1"/>
  <c r="NB75" i="4"/>
  <c r="QB80" i="4" a="1"/>
  <c r="QB80" i="4" s="1"/>
  <c r="PS80" i="4" a="1"/>
  <c r="PS80" i="4" s="1"/>
  <c r="MS75" i="4"/>
  <c r="OJ75" i="4"/>
  <c r="PT80" i="4" a="1"/>
  <c r="PT80" i="4" s="1"/>
  <c r="OA80" i="4" a="1"/>
  <c r="OA80" i="4" s="1"/>
  <c r="T68" i="1"/>
  <c r="QH86" i="4" l="1"/>
  <c r="NK81" i="4" a="1"/>
  <c r="NK81" i="4" s="1"/>
  <c r="OY76" i="4"/>
  <c r="OG76" i="4"/>
  <c r="MY76" i="4"/>
  <c r="OM76" i="4"/>
  <c r="OA76" i="4"/>
  <c r="PT81" i="4" a="1"/>
  <c r="PT81" i="4" s="1"/>
  <c r="PQ76" i="4"/>
  <c r="ND76" i="4"/>
  <c r="OV81" i="4" a="1"/>
  <c r="OV81" i="4" s="1"/>
  <c r="NW76" i="4"/>
  <c r="NX81" i="4" a="1"/>
  <c r="NX81" i="4" s="1"/>
  <c r="MT81" i="4" a="1"/>
  <c r="MT81" i="4" s="1"/>
  <c r="NR76" i="4"/>
  <c r="NN81" i="4" a="1"/>
  <c r="NN81" i="4" s="1"/>
  <c r="PL81" i="4" a="1"/>
  <c r="PL81" i="4" s="1"/>
  <c r="PZ76" i="4"/>
  <c r="MK76" i="4"/>
  <c r="MT76" i="4"/>
  <c r="NU81" i="4" a="1"/>
  <c r="NU81" i="4" s="1"/>
  <c r="MV81" i="4" a="1"/>
  <c r="MV81" i="4" s="1"/>
  <c r="ML81" i="4" a="1"/>
  <c r="ML81" i="4" s="1"/>
  <c r="MR81" i="4" a="1"/>
  <c r="MR81" i="4" s="1"/>
  <c r="NK76" i="4"/>
  <c r="NA76" i="4"/>
  <c r="NF81" i="4" a="1"/>
  <c r="NF81" i="4" s="1"/>
  <c r="OD76" i="4"/>
  <c r="OS81" i="4" a="1"/>
  <c r="OS81" i="4" s="1"/>
  <c r="QF81" i="4" a="1"/>
  <c r="QF81" i="4" s="1"/>
  <c r="PF76" i="4"/>
  <c r="QA76" i="4"/>
  <c r="PR81" i="4" a="1"/>
  <c r="PR81" i="4" s="1"/>
  <c r="PM76" i="4"/>
  <c r="ON81" i="4" a="1"/>
  <c r="ON81" i="4" s="1"/>
  <c r="MP81" i="4" a="1"/>
  <c r="MP81" i="4" s="1"/>
  <c r="OS76" i="4"/>
  <c r="PH81" i="4" a="1"/>
  <c r="PH81" i="4" s="1"/>
  <c r="NJ81" i="4" a="1"/>
  <c r="NJ81" i="4" s="1"/>
  <c r="OE81" i="4" a="1"/>
  <c r="OE81" i="4" s="1"/>
  <c r="MQ76" i="4"/>
  <c r="OU81" i="4" a="1"/>
  <c r="OU81" i="4" s="1"/>
  <c r="QB81" i="4" a="1"/>
  <c r="QB81" i="4" s="1"/>
  <c r="OW81" i="4" a="1"/>
  <c r="OW81" i="4" s="1"/>
  <c r="OR76" i="4"/>
  <c r="NP76" i="4"/>
  <c r="NT81" i="4" a="1"/>
  <c r="NT81" i="4" s="1"/>
  <c r="OZ81" i="4" a="1"/>
  <c r="OZ81" i="4" s="1"/>
  <c r="QA81" i="4" a="1"/>
  <c r="QA81" i="4" s="1"/>
  <c r="OW76" i="4"/>
  <c r="NQ81" i="4" a="1"/>
  <c r="NQ81" i="4" s="1"/>
  <c r="MR76" i="4"/>
  <c r="OJ76" i="4"/>
  <c r="PN76" i="4"/>
  <c r="PH76" i="4"/>
  <c r="PA76" i="4"/>
  <c r="QD76" i="4"/>
  <c r="PP76" i="4"/>
  <c r="PS81" i="4" a="1"/>
  <c r="PS81" i="4" s="1"/>
  <c r="PY81" i="4" a="1"/>
  <c r="PY81" i="4" s="1"/>
  <c r="OF81" i="4" a="1"/>
  <c r="OF81" i="4" s="1"/>
  <c r="NC76" i="4"/>
  <c r="MZ81" i="4" a="1"/>
  <c r="MZ81" i="4" s="1"/>
  <c r="OA81" i="4" a="1"/>
  <c r="OA81" i="4" s="1"/>
  <c r="OO81" i="4" a="1"/>
  <c r="OO81" i="4" s="1"/>
  <c r="MM81" i="4" a="1"/>
  <c r="MM81" i="4" s="1"/>
  <c r="PA81" i="4" a="1"/>
  <c r="PA81" i="4" s="1"/>
  <c r="PE76" i="4"/>
  <c r="PT76" i="4"/>
  <c r="MN81" i="4" a="1"/>
  <c r="MN81" i="4" s="1"/>
  <c r="OL76" i="4"/>
  <c r="PL76" i="4"/>
  <c r="L4" i="4"/>
  <c r="QH74" i="4"/>
  <c r="J5" i="4" s="1"/>
  <c r="J6" i="4" s="1"/>
  <c r="J7" i="4" s="1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J22" i="4" s="1"/>
  <c r="J23" i="4" s="1"/>
  <c r="J24" i="4" s="1"/>
  <c r="J25" i="4" s="1"/>
  <c r="J26" i="4" s="1"/>
  <c r="J27" i="4" s="1"/>
  <c r="J28" i="4" s="1"/>
  <c r="J29" i="4" s="1"/>
  <c r="J30" i="4" s="1"/>
  <c r="J31" i="4" s="1"/>
  <c r="J32" i="4" s="1"/>
  <c r="J33" i="4" s="1"/>
  <c r="J34" i="4" s="1"/>
  <c r="J35" i="4" s="1"/>
  <c r="J36" i="4" s="1"/>
  <c r="J37" i="4" s="1"/>
  <c r="J38" i="4" s="1"/>
  <c r="J39" i="4" s="1"/>
  <c r="J40" i="4" s="1"/>
  <c r="J41" i="4" s="1"/>
  <c r="J42" i="4" s="1"/>
  <c r="J43" i="4" s="1"/>
  <c r="J44" i="4" s="1"/>
  <c r="J45" i="4" s="1"/>
  <c r="J46" i="4" s="1"/>
  <c r="J47" i="4" s="1"/>
  <c r="J48" i="4" s="1"/>
  <c r="J49" i="4" s="1"/>
  <c r="J50" i="4" s="1"/>
  <c r="J51" i="4" s="1"/>
  <c r="J52" i="4" s="1"/>
  <c r="J53" i="4" s="1"/>
  <c r="J54" i="4" s="1"/>
  <c r="J55" i="4" s="1"/>
  <c r="J56" i="4" s="1"/>
  <c r="J57" i="4" s="1"/>
  <c r="J58" i="4" s="1"/>
  <c r="J59" i="4" s="1"/>
  <c r="J60" i="4" s="1"/>
  <c r="J61" i="4" s="1"/>
  <c r="J62" i="4" s="1"/>
  <c r="J63" i="4" s="1"/>
  <c r="J64" i="4" s="1"/>
  <c r="J65" i="4" s="1"/>
  <c r="J66" i="4" s="1"/>
  <c r="J67" i="4" s="1"/>
  <c r="J68" i="4" s="1"/>
  <c r="J69" i="4" s="1"/>
  <c r="J70" i="4" s="1"/>
  <c r="J71" i="4" s="1"/>
  <c r="J72" i="4" s="1"/>
  <c r="J73" i="4" s="1"/>
  <c r="J74" i="4" s="1"/>
  <c r="J75" i="4" s="1"/>
  <c r="J76" i="4" s="1"/>
  <c r="J77" i="4" s="1"/>
  <c r="J78" i="4" s="1"/>
  <c r="J79" i="4" s="1"/>
  <c r="J80" i="4" s="1"/>
  <c r="J81" i="4" s="1"/>
  <c r="J82" i="4" s="1"/>
  <c r="J83" i="4" s="1"/>
  <c r="J84" i="4" s="1"/>
  <c r="J85" i="4" s="1"/>
  <c r="J86" i="4" s="1"/>
  <c r="J87" i="4" s="1"/>
  <c r="J88" i="4" s="1"/>
  <c r="J89" i="4" s="1"/>
  <c r="J90" i="4" s="1"/>
  <c r="J91" i="4" s="1"/>
  <c r="J92" i="4" s="1"/>
  <c r="J93" i="4" s="1"/>
  <c r="J94" i="4" s="1"/>
  <c r="J95" i="4" s="1"/>
  <c r="J96" i="4" s="1"/>
  <c r="J97" i="4" s="1"/>
  <c r="J98" i="4" s="1"/>
  <c r="J99" i="4" s="1"/>
  <c r="J100" i="4" s="1"/>
  <c r="J101" i="4" s="1"/>
  <c r="J102" i="4" s="1"/>
  <c r="J103" i="4" s="1"/>
  <c r="M4" i="4" a="1"/>
  <c r="M4" i="4" s="1"/>
  <c r="NS81" i="4" a="1"/>
  <c r="NS81" i="4" s="1"/>
  <c r="OD81" i="4" a="1"/>
  <c r="OD81" i="4" s="1"/>
  <c r="NS76" i="4"/>
  <c r="MM76" i="4"/>
  <c r="NV76" i="4"/>
  <c r="PN81" i="4" a="1"/>
  <c r="PN81" i="4" s="1"/>
  <c r="PB81" i="4" a="1"/>
  <c r="PB81" i="4" s="1"/>
  <c r="OJ81" i="4" a="1"/>
  <c r="OJ81" i="4" s="1"/>
  <c r="PC81" i="4" a="1"/>
  <c r="PC81" i="4" s="1"/>
  <c r="OV76" i="4"/>
  <c r="PW76" i="4"/>
  <c r="NJ76" i="4"/>
  <c r="NX76" i="4"/>
  <c r="NI81" i="4" a="1"/>
  <c r="NI81" i="4" s="1"/>
  <c r="NH81" i="4" a="1"/>
  <c r="NH81" i="4" s="1"/>
  <c r="OB76" i="4"/>
  <c r="NQ76" i="4"/>
  <c r="OC81" i="4" a="1"/>
  <c r="OC81" i="4" s="1"/>
  <c r="OE76" i="4"/>
  <c r="OL81" i="4" a="1"/>
  <c r="OL81" i="4" s="1"/>
  <c r="NU76" i="4"/>
  <c r="NR81" i="4" a="1"/>
  <c r="NR81" i="4" s="1"/>
  <c r="PO76" i="4"/>
  <c r="OT81" i="4" a="1"/>
  <c r="OT81" i="4" s="1"/>
  <c r="OQ81" i="4" a="1"/>
  <c r="OQ81" i="4" s="1"/>
  <c r="PJ81" i="4" a="1"/>
  <c r="PJ81" i="4" s="1"/>
  <c r="OH76" i="4"/>
  <c r="PM81" i="4" a="1"/>
  <c r="PM81" i="4" s="1"/>
  <c r="PX76" i="4"/>
  <c r="QH87" i="4"/>
  <c r="OY81" i="4" a="1"/>
  <c r="OY81" i="4" s="1"/>
  <c r="PK76" i="4"/>
  <c r="MS81" i="4" a="1"/>
  <c r="MS81" i="4" s="1"/>
  <c r="OT76" i="4"/>
  <c r="NC81" i="4" a="1"/>
  <c r="NC81" i="4" s="1"/>
  <c r="MS76" i="4"/>
  <c r="MQ81" i="4" a="1"/>
  <c r="MQ81" i="4" s="1"/>
  <c r="NH76" i="4"/>
  <c r="NP81" i="4" a="1"/>
  <c r="NP81" i="4" s="1"/>
  <c r="NG76" i="4"/>
  <c r="MP76" i="4"/>
  <c r="MU76" i="4"/>
  <c r="OK76" i="4"/>
  <c r="PK81" i="4" a="1"/>
  <c r="PK81" i="4" s="1"/>
  <c r="OX81" i="4" a="1"/>
  <c r="OX81" i="4" s="1"/>
  <c r="PW81" i="4" a="1"/>
  <c r="PW81" i="4" s="1"/>
  <c r="NG81" i="4" a="1"/>
  <c r="NG81" i="4" s="1"/>
  <c r="NE81" i="4" a="1"/>
  <c r="NE81" i="4" s="1"/>
  <c r="PI76" i="4"/>
  <c r="MX76" i="4"/>
  <c r="PI81" i="4" a="1"/>
  <c r="PI81" i="4" s="1"/>
  <c r="PX81" i="4" a="1"/>
  <c r="PX81" i="4" s="1"/>
  <c r="PF81" i="4" a="1"/>
  <c r="PF81" i="4" s="1"/>
  <c r="PU76" i="4"/>
  <c r="ML76" i="4"/>
  <c r="PJ76" i="4"/>
  <c r="OU76" i="4"/>
  <c r="MW76" i="4"/>
  <c r="OH81" i="4" a="1"/>
  <c r="OH81" i="4" s="1"/>
  <c r="OF76" i="4"/>
  <c r="NO81" i="4" a="1"/>
  <c r="NO81" i="4" s="1"/>
  <c r="OI76" i="4"/>
  <c r="ON76" i="4"/>
  <c r="NI76" i="4"/>
  <c r="MX81" i="4" a="1"/>
  <c r="MX81" i="4" s="1"/>
  <c r="NZ81" i="4" a="1"/>
  <c r="NZ81" i="4" s="1"/>
  <c r="MV76" i="4"/>
  <c r="NT76" i="4"/>
  <c r="MO76" i="4"/>
  <c r="OK81" i="4" a="1"/>
  <c r="OK81" i="4" s="1"/>
  <c r="NL81" i="4" a="1"/>
  <c r="NL81" i="4" s="1"/>
  <c r="OQ76" i="4"/>
  <c r="NB81" i="4" a="1"/>
  <c r="NB81" i="4" s="1"/>
  <c r="MU81" i="4" a="1"/>
  <c r="MU81" i="4" s="1"/>
  <c r="NM76" i="4"/>
  <c r="NF76" i="4"/>
  <c r="PP81" i="4" a="1"/>
  <c r="PP81" i="4" s="1"/>
  <c r="MW81" i="4" a="1"/>
  <c r="MW81" i="4" s="1"/>
  <c r="QB76" i="4"/>
  <c r="OM81" i="4" a="1"/>
  <c r="OM81" i="4" s="1"/>
  <c r="PU81" i="4" a="1"/>
  <c r="PU81" i="4" s="1"/>
  <c r="NY81" i="4" a="1"/>
  <c r="NY81" i="4" s="1"/>
  <c r="QE81" i="4" a="1"/>
  <c r="QE81" i="4" s="1"/>
  <c r="OB81" i="4" a="1"/>
  <c r="OB81" i="4" s="1"/>
  <c r="QD81" i="4" a="1"/>
  <c r="QD81" i="4" s="1"/>
  <c r="MK81" i="4" a="1"/>
  <c r="MK81" i="4" s="1"/>
  <c r="PR76" i="4"/>
  <c r="NL76" i="4"/>
  <c r="OP76" i="4"/>
  <c r="PV76" i="4"/>
  <c r="PY76" i="4"/>
  <c r="PD76" i="4"/>
  <c r="PO81" i="4" a="1"/>
  <c r="PO81" i="4" s="1"/>
  <c r="PG81" i="4" a="1"/>
  <c r="PG81" i="4" s="1"/>
  <c r="PV81" i="4" a="1"/>
  <c r="PV81" i="4" s="1"/>
  <c r="PZ81" i="4" a="1"/>
  <c r="PZ81" i="4" s="1"/>
  <c r="QE76" i="4"/>
  <c r="OX76" i="4"/>
  <c r="QC76" i="4"/>
  <c r="QF76" i="4"/>
  <c r="PB76" i="4"/>
  <c r="NZ76" i="4"/>
  <c r="OP81" i="4" a="1"/>
  <c r="OP81" i="4" s="1"/>
  <c r="NB76" i="4"/>
  <c r="ND81" i="4" a="1"/>
  <c r="ND81" i="4" s="1"/>
  <c r="NV81" i="4" a="1"/>
  <c r="NV81" i="4" s="1"/>
  <c r="OO76" i="4"/>
  <c r="OI81" i="4" a="1"/>
  <c r="OI81" i="4" s="1"/>
  <c r="MZ76" i="4"/>
  <c r="NO76" i="4"/>
  <c r="MN76" i="4"/>
  <c r="NE76" i="4"/>
  <c r="NY76" i="4"/>
  <c r="MY81" i="4" a="1"/>
  <c r="MY81" i="4" s="1"/>
  <c r="NN76" i="4"/>
  <c r="NW81" i="4" a="1"/>
  <c r="NW81" i="4" s="1"/>
  <c r="MO81" i="4" a="1"/>
  <c r="MO81" i="4" s="1"/>
  <c r="OC76" i="4"/>
  <c r="QC81" i="4" a="1"/>
  <c r="QC81" i="4" s="1"/>
  <c r="OR81" i="4" a="1"/>
  <c r="OR81" i="4" s="1"/>
  <c r="PQ81" i="4" a="1"/>
  <c r="PQ81" i="4" s="1"/>
  <c r="PG76" i="4"/>
  <c r="PC76" i="4"/>
  <c r="OZ76" i="4"/>
  <c r="PS76" i="4"/>
  <c r="PE81" i="4" a="1"/>
  <c r="PE81" i="4" s="1"/>
  <c r="PD81" i="4" a="1"/>
  <c r="PD81" i="4" s="1"/>
  <c r="NA81" i="4" a="1"/>
  <c r="NA81" i="4" s="1"/>
  <c r="OG81" i="4" a="1"/>
  <c r="OG81" i="4" s="1"/>
  <c r="NM81" i="4" a="1"/>
  <c r="NM81" i="4" s="1"/>
  <c r="M6" i="4" a="1"/>
  <c r="M6" i="4" s="1"/>
  <c r="Q4" i="4"/>
  <c r="R4" i="4" a="1"/>
  <c r="R4" i="4" s="1"/>
  <c r="QH75" i="4"/>
  <c r="O5" i="4" s="1"/>
  <c r="T69" i="1"/>
  <c r="V4" i="4" l="1"/>
  <c r="U4" i="4" s="1"/>
  <c r="W4" i="4" a="1"/>
  <c r="W4" i="4" s="1"/>
  <c r="L6" i="4"/>
  <c r="QH76" i="4"/>
  <c r="T5" i="4" s="1"/>
  <c r="W5" i="4" s="1" a="1"/>
  <c r="W5" i="4" s="1"/>
  <c r="L7" i="4"/>
  <c r="M5" i="4" a="1"/>
  <c r="M5" i="4" s="1"/>
  <c r="M7" i="4" a="1"/>
  <c r="M7" i="4" s="1"/>
  <c r="L5" i="4"/>
  <c r="O6" i="4"/>
  <c r="Q5" i="4"/>
  <c r="R5" i="4" a="1"/>
  <c r="R5" i="4" s="1"/>
  <c r="M8" i="4" a="1"/>
  <c r="M8" i="4" s="1"/>
  <c r="L8" i="4"/>
  <c r="T70" i="1"/>
  <c r="T71" i="1" s="1"/>
  <c r="T6" i="4" l="1"/>
  <c r="T7" i="4" s="1"/>
  <c r="V5" i="4"/>
  <c r="U5" i="4" s="1"/>
  <c r="R6" i="4" a="1"/>
  <c r="R6" i="4" s="1"/>
  <c r="Q6" i="4"/>
  <c r="O7" i="4"/>
  <c r="M9" i="4" a="1"/>
  <c r="M9" i="4" s="1"/>
  <c r="L9" i="4"/>
  <c r="T72" i="1"/>
  <c r="T73" i="1" s="1"/>
  <c r="W6" i="4" l="1" a="1"/>
  <c r="W6" i="4" s="1"/>
  <c r="V6" i="4"/>
  <c r="U6" i="4" s="1"/>
  <c r="O8" i="4"/>
  <c r="Q7" i="4"/>
  <c r="R7" i="4" a="1"/>
  <c r="R7" i="4" s="1"/>
  <c r="T74" i="1"/>
  <c r="W7" i="4" a="1"/>
  <c r="W7" i="4" s="1"/>
  <c r="T8" i="4"/>
  <c r="V7" i="4"/>
  <c r="U7" i="4" s="1"/>
  <c r="M10" i="4" a="1"/>
  <c r="M10" i="4" s="1"/>
  <c r="L10" i="4"/>
  <c r="T75" i="1" l="1"/>
  <c r="T76" i="1" s="1"/>
  <c r="Q8" i="4"/>
  <c r="O9" i="4"/>
  <c r="R8" i="4" a="1"/>
  <c r="R8" i="4" s="1"/>
  <c r="W8" i="4" a="1"/>
  <c r="W8" i="4" s="1"/>
  <c r="T9" i="4"/>
  <c r="V8" i="4"/>
  <c r="U8" i="4" s="1"/>
  <c r="M11" i="4" a="1"/>
  <c r="M11" i="4" s="1"/>
  <c r="L11" i="4"/>
  <c r="T77" i="1" l="1"/>
  <c r="T78" i="1" s="1"/>
  <c r="T79" i="1" s="1"/>
  <c r="O10" i="4"/>
  <c r="R9" i="4" a="1"/>
  <c r="R9" i="4" s="1"/>
  <c r="Q9" i="4"/>
  <c r="W9" i="4" a="1"/>
  <c r="W9" i="4" s="1"/>
  <c r="T10" i="4"/>
  <c r="V9" i="4"/>
  <c r="U9" i="4" s="1"/>
  <c r="M12" i="4" a="1"/>
  <c r="M12" i="4" s="1"/>
  <c r="L12" i="4"/>
  <c r="R10" i="4" l="1" a="1"/>
  <c r="R10" i="4" s="1"/>
  <c r="O11" i="4"/>
  <c r="Q10" i="4"/>
  <c r="W10" i="4" a="1"/>
  <c r="W10" i="4" s="1"/>
  <c r="T11" i="4"/>
  <c r="V10" i="4"/>
  <c r="U10" i="4" s="1"/>
  <c r="M13" i="4" a="1"/>
  <c r="M13" i="4" s="1"/>
  <c r="L13" i="4"/>
  <c r="T80" i="1"/>
  <c r="O12" i="4" l="1"/>
  <c r="R11" i="4" a="1"/>
  <c r="R11" i="4" s="1"/>
  <c r="Q11" i="4"/>
  <c r="W11" i="4" a="1"/>
  <c r="W11" i="4" s="1"/>
  <c r="T12" i="4"/>
  <c r="V11" i="4"/>
  <c r="U11" i="4" s="1"/>
  <c r="M14" i="4" a="1"/>
  <c r="M14" i="4" s="1"/>
  <c r="L14" i="4"/>
  <c r="T81" i="1"/>
  <c r="T82" i="1" s="1"/>
  <c r="T83" i="1" l="1"/>
  <c r="Q12" i="4"/>
  <c r="R12" i="4" a="1"/>
  <c r="R12" i="4" s="1"/>
  <c r="O13" i="4"/>
  <c r="W12" i="4" a="1"/>
  <c r="W12" i="4" s="1"/>
  <c r="T13" i="4"/>
  <c r="V12" i="4"/>
  <c r="U12" i="4" s="1"/>
  <c r="M15" i="4" a="1"/>
  <c r="M15" i="4" s="1"/>
  <c r="L15" i="4"/>
  <c r="T84" i="1" l="1"/>
  <c r="T85" i="1" s="1"/>
  <c r="O14" i="4"/>
  <c r="R13" i="4" a="1"/>
  <c r="R13" i="4" s="1"/>
  <c r="Q13" i="4"/>
  <c r="W13" i="4" a="1"/>
  <c r="W13" i="4" s="1"/>
  <c r="T14" i="4"/>
  <c r="V13" i="4"/>
  <c r="U13" i="4" s="1"/>
  <c r="M16" i="4" a="1"/>
  <c r="M16" i="4" s="1"/>
  <c r="L16" i="4"/>
  <c r="T86" i="1" l="1"/>
  <c r="T87" i="1" s="1"/>
  <c r="Q14" i="4"/>
  <c r="R14" i="4" a="1"/>
  <c r="R14" i="4" s="1"/>
  <c r="O15" i="4"/>
  <c r="W14" i="4" a="1"/>
  <c r="W14" i="4" s="1"/>
  <c r="T15" i="4"/>
  <c r="V14" i="4"/>
  <c r="U14" i="4" s="1"/>
  <c r="M17" i="4" a="1"/>
  <c r="M17" i="4" s="1"/>
  <c r="L17" i="4"/>
  <c r="O16" i="4" l="1"/>
  <c r="R15" i="4" a="1"/>
  <c r="R15" i="4" s="1"/>
  <c r="Q15" i="4"/>
  <c r="W15" i="4" a="1"/>
  <c r="W15" i="4" s="1"/>
  <c r="T16" i="4"/>
  <c r="V15" i="4"/>
  <c r="U15" i="4" s="1"/>
  <c r="M18" i="4" a="1"/>
  <c r="M18" i="4" s="1"/>
  <c r="L18" i="4"/>
  <c r="Q16" i="4" l="1"/>
  <c r="O17" i="4"/>
  <c r="R16" i="4" a="1"/>
  <c r="R16" i="4" s="1"/>
  <c r="W16" i="4" a="1"/>
  <c r="W16" i="4" s="1"/>
  <c r="T17" i="4"/>
  <c r="V16" i="4"/>
  <c r="U16" i="4" s="1"/>
  <c r="M19" i="4" a="1"/>
  <c r="M19" i="4" s="1"/>
  <c r="L19" i="4"/>
  <c r="O18" i="4" l="1"/>
  <c r="R17" i="4" a="1"/>
  <c r="R17" i="4" s="1"/>
  <c r="Q17" i="4"/>
  <c r="W17" i="4" a="1"/>
  <c r="W17" i="4" s="1"/>
  <c r="T18" i="4"/>
  <c r="V17" i="4"/>
  <c r="U17" i="4" s="1"/>
  <c r="M20" i="4" a="1"/>
  <c r="M20" i="4" s="1"/>
  <c r="L20" i="4"/>
  <c r="Q18" i="4" l="1"/>
  <c r="O19" i="4"/>
  <c r="R18" i="4" a="1"/>
  <c r="R18" i="4" s="1"/>
  <c r="W18" i="4" a="1"/>
  <c r="W18" i="4" s="1"/>
  <c r="T19" i="4"/>
  <c r="V18" i="4"/>
  <c r="U18" i="4" s="1"/>
  <c r="M21" i="4" a="1"/>
  <c r="M21" i="4" s="1"/>
  <c r="L21" i="4"/>
  <c r="O20" i="4" l="1"/>
  <c r="R19" i="4" a="1"/>
  <c r="R19" i="4" s="1"/>
  <c r="Q19" i="4"/>
  <c r="W19" i="4" a="1"/>
  <c r="W19" i="4" s="1"/>
  <c r="T20" i="4"/>
  <c r="V19" i="4"/>
  <c r="U19" i="4" s="1"/>
  <c r="M22" i="4" a="1"/>
  <c r="M22" i="4" s="1"/>
  <c r="L22" i="4"/>
  <c r="Q20" i="4" l="1"/>
  <c r="O21" i="4"/>
  <c r="R20" i="4" a="1"/>
  <c r="R20" i="4" s="1"/>
  <c r="W20" i="4" a="1"/>
  <c r="W20" i="4" s="1"/>
  <c r="T21" i="4"/>
  <c r="V20" i="4"/>
  <c r="U20" i="4" s="1"/>
  <c r="M23" i="4" a="1"/>
  <c r="M23" i="4" s="1"/>
  <c r="L23" i="4"/>
  <c r="O22" i="4" l="1"/>
  <c r="R21" i="4" a="1"/>
  <c r="R21" i="4" s="1"/>
  <c r="Q21" i="4"/>
  <c r="W21" i="4" a="1"/>
  <c r="W21" i="4" s="1"/>
  <c r="T22" i="4"/>
  <c r="V21" i="4"/>
  <c r="U21" i="4" s="1"/>
  <c r="M24" i="4" a="1"/>
  <c r="M24" i="4" s="1"/>
  <c r="L24" i="4"/>
  <c r="Q22" i="4" l="1"/>
  <c r="O23" i="4"/>
  <c r="R22" i="4" a="1"/>
  <c r="R22" i="4" s="1"/>
  <c r="W22" i="4" a="1"/>
  <c r="W22" i="4" s="1"/>
  <c r="T23" i="4"/>
  <c r="V22" i="4"/>
  <c r="U22" i="4" s="1"/>
  <c r="M25" i="4" a="1"/>
  <c r="M25" i="4" s="1"/>
  <c r="L25" i="4"/>
  <c r="O24" i="4" l="1"/>
  <c r="R23" i="4" a="1"/>
  <c r="R23" i="4" s="1"/>
  <c r="Q23" i="4"/>
  <c r="W23" i="4" a="1"/>
  <c r="W23" i="4" s="1"/>
  <c r="T24" i="4"/>
  <c r="V23" i="4"/>
  <c r="U23" i="4" s="1"/>
  <c r="M26" i="4" a="1"/>
  <c r="M26" i="4" s="1"/>
  <c r="L26" i="4"/>
  <c r="Q24" i="4" l="1"/>
  <c r="O25" i="4"/>
  <c r="R24" i="4" a="1"/>
  <c r="R24" i="4" s="1"/>
  <c r="W24" i="4" a="1"/>
  <c r="W24" i="4" s="1"/>
  <c r="T25" i="4"/>
  <c r="V24" i="4"/>
  <c r="U24" i="4" s="1"/>
  <c r="M27" i="4" a="1"/>
  <c r="M27" i="4" s="1"/>
  <c r="L27" i="4"/>
  <c r="O26" i="4" l="1"/>
  <c r="R25" i="4" a="1"/>
  <c r="R25" i="4" s="1"/>
  <c r="Q25" i="4"/>
  <c r="W25" i="4" a="1"/>
  <c r="W25" i="4" s="1"/>
  <c r="T26" i="4"/>
  <c r="V25" i="4"/>
  <c r="U25" i="4" s="1"/>
  <c r="M28" i="4" a="1"/>
  <c r="M28" i="4" s="1"/>
  <c r="L28" i="4"/>
  <c r="Q26" i="4" l="1"/>
  <c r="O27" i="4"/>
  <c r="R26" i="4" a="1"/>
  <c r="R26" i="4" s="1"/>
  <c r="W26" i="4" a="1"/>
  <c r="W26" i="4" s="1"/>
  <c r="T27" i="4"/>
  <c r="V26" i="4"/>
  <c r="U26" i="4" s="1"/>
  <c r="M29" i="4" a="1"/>
  <c r="M29" i="4" s="1"/>
  <c r="L29" i="4"/>
  <c r="O28" i="4" l="1"/>
  <c r="R27" i="4" a="1"/>
  <c r="R27" i="4" s="1"/>
  <c r="Q27" i="4"/>
  <c r="W27" i="4" a="1"/>
  <c r="W27" i="4" s="1"/>
  <c r="T28" i="4"/>
  <c r="V27" i="4"/>
  <c r="U27" i="4" s="1"/>
  <c r="M30" i="4" a="1"/>
  <c r="M30" i="4" s="1"/>
  <c r="L30" i="4"/>
  <c r="Q28" i="4" l="1"/>
  <c r="O29" i="4"/>
  <c r="R28" i="4" a="1"/>
  <c r="R28" i="4" s="1"/>
  <c r="W28" i="4" a="1"/>
  <c r="W28" i="4" s="1"/>
  <c r="T29" i="4"/>
  <c r="V28" i="4"/>
  <c r="U28" i="4" s="1"/>
  <c r="M31" i="4" a="1"/>
  <c r="M31" i="4" s="1"/>
  <c r="L31" i="4"/>
  <c r="O30" i="4" l="1"/>
  <c r="R29" i="4" a="1"/>
  <c r="R29" i="4" s="1"/>
  <c r="Q29" i="4"/>
  <c r="W29" i="4" a="1"/>
  <c r="W29" i="4" s="1"/>
  <c r="T30" i="4"/>
  <c r="V29" i="4"/>
  <c r="U29" i="4" s="1"/>
  <c r="M32" i="4" a="1"/>
  <c r="M32" i="4" s="1"/>
  <c r="L32" i="4"/>
  <c r="Q30" i="4" l="1"/>
  <c r="O31" i="4"/>
  <c r="R30" i="4" a="1"/>
  <c r="R30" i="4" s="1"/>
  <c r="W30" i="4" a="1"/>
  <c r="W30" i="4" s="1"/>
  <c r="T31" i="4"/>
  <c r="V30" i="4"/>
  <c r="U30" i="4" s="1"/>
  <c r="M33" i="4" a="1"/>
  <c r="M33" i="4" s="1"/>
  <c r="L33" i="4"/>
  <c r="O32" i="4" l="1"/>
  <c r="R31" i="4" a="1"/>
  <c r="R31" i="4" s="1"/>
  <c r="Q31" i="4"/>
  <c r="W31" i="4" a="1"/>
  <c r="W31" i="4" s="1"/>
  <c r="T32" i="4"/>
  <c r="V31" i="4"/>
  <c r="U31" i="4" s="1"/>
  <c r="M34" i="4" a="1"/>
  <c r="M34" i="4" s="1"/>
  <c r="L34" i="4"/>
  <c r="Q32" i="4" l="1"/>
  <c r="R32" i="4" a="1"/>
  <c r="R32" i="4" s="1"/>
  <c r="O33" i="4"/>
  <c r="W32" i="4" a="1"/>
  <c r="W32" i="4" s="1"/>
  <c r="T33" i="4"/>
  <c r="V32" i="4"/>
  <c r="U32" i="4" s="1"/>
  <c r="M35" i="4" a="1"/>
  <c r="M35" i="4" s="1"/>
  <c r="L35" i="4"/>
  <c r="P4" i="4"/>
  <c r="K4" i="4"/>
  <c r="O34" i="4" l="1"/>
  <c r="R33" i="4" a="1"/>
  <c r="R33" i="4" s="1"/>
  <c r="Q33" i="4"/>
  <c r="W33" i="4" a="1"/>
  <c r="W33" i="4" s="1"/>
  <c r="T34" i="4"/>
  <c r="V33" i="4"/>
  <c r="U33" i="4" s="1"/>
  <c r="M36" i="4" a="1"/>
  <c r="M36" i="4" s="1"/>
  <c r="L36" i="4"/>
  <c r="K5" i="4"/>
  <c r="K6" i="4" s="1"/>
  <c r="P5" i="4"/>
  <c r="P6" i="4" s="1"/>
  <c r="P7" i="4" s="1"/>
  <c r="O35" i="4" l="1"/>
  <c r="R34" i="4" a="1"/>
  <c r="R34" i="4" s="1"/>
  <c r="Q34" i="4"/>
  <c r="W34" i="4" a="1"/>
  <c r="W34" i="4" s="1"/>
  <c r="V34" i="4"/>
  <c r="U34" i="4" s="1"/>
  <c r="T35" i="4"/>
  <c r="M37" i="4" a="1"/>
  <c r="M37" i="4" s="1"/>
  <c r="L37" i="4"/>
  <c r="K7" i="4"/>
  <c r="P8" i="4"/>
  <c r="O36" i="4" l="1"/>
  <c r="Q35" i="4"/>
  <c r="R35" i="4" a="1"/>
  <c r="R35" i="4" s="1"/>
  <c r="W35" i="4" a="1"/>
  <c r="W35" i="4" s="1"/>
  <c r="V35" i="4"/>
  <c r="U35" i="4" s="1"/>
  <c r="T36" i="4"/>
  <c r="M38" i="4" a="1"/>
  <c r="M38" i="4" s="1"/>
  <c r="L38" i="4"/>
  <c r="K8" i="4"/>
  <c r="K9" i="4" s="1"/>
  <c r="P9" i="4"/>
  <c r="P17" i="4" s="1"/>
  <c r="P19" i="4"/>
  <c r="P15" i="4"/>
  <c r="P34" i="4"/>
  <c r="O37" i="4" l="1"/>
  <c r="Q36" i="4"/>
  <c r="P36" i="4" s="1"/>
  <c r="R36" i="4" a="1"/>
  <c r="R36" i="4" s="1"/>
  <c r="W36" i="4" a="1"/>
  <c r="W36" i="4" s="1"/>
  <c r="V36" i="4"/>
  <c r="U36" i="4" s="1"/>
  <c r="T37" i="4"/>
  <c r="P23" i="4"/>
  <c r="P16" i="4"/>
  <c r="P30" i="4"/>
  <c r="P25" i="4"/>
  <c r="P26" i="4"/>
  <c r="P31" i="4"/>
  <c r="P18" i="4"/>
  <c r="P28" i="4"/>
  <c r="P20" i="4"/>
  <c r="K11" i="4"/>
  <c r="K10" i="4"/>
  <c r="M39" i="4" a="1"/>
  <c r="M39" i="4" s="1"/>
  <c r="L39" i="4"/>
  <c r="P24" i="4"/>
  <c r="K12" i="4"/>
  <c r="K17" i="4"/>
  <c r="K20" i="4"/>
  <c r="K18" i="4"/>
  <c r="K15" i="4"/>
  <c r="P10" i="4"/>
  <c r="P33" i="4"/>
  <c r="P13" i="4"/>
  <c r="P14" i="4"/>
  <c r="P12" i="4"/>
  <c r="P32" i="4"/>
  <c r="P22" i="4"/>
  <c r="P11" i="4"/>
  <c r="P35" i="4"/>
  <c r="P29" i="4"/>
  <c r="P21" i="4"/>
  <c r="P27" i="4"/>
  <c r="O38" i="4" l="1"/>
  <c r="R37" i="4" a="1"/>
  <c r="R37" i="4" s="1"/>
  <c r="Q37" i="4"/>
  <c r="P37" i="4" s="1"/>
  <c r="W37" i="4" a="1"/>
  <c r="W37" i="4" s="1"/>
  <c r="V37" i="4"/>
  <c r="U37" i="4" s="1"/>
  <c r="T38" i="4"/>
  <c r="M40" i="4" a="1"/>
  <c r="M40" i="4" s="1"/>
  <c r="L40" i="4"/>
  <c r="K14" i="4"/>
  <c r="K16" i="4"/>
  <c r="K19" i="4"/>
  <c r="K13" i="4"/>
  <c r="O39" i="4" l="1"/>
  <c r="R38" i="4" a="1"/>
  <c r="R38" i="4" s="1"/>
  <c r="Q38" i="4"/>
  <c r="P38" i="4" s="1"/>
  <c r="W38" i="4" a="1"/>
  <c r="W38" i="4" s="1"/>
  <c r="V38" i="4"/>
  <c r="U38" i="4" s="1"/>
  <c r="T39" i="4"/>
  <c r="K21" i="4"/>
  <c r="K25" i="4" s="1"/>
  <c r="M41" i="4" a="1"/>
  <c r="M41" i="4" s="1"/>
  <c r="L41" i="4"/>
  <c r="O40" i="4" l="1"/>
  <c r="Q39" i="4"/>
  <c r="P39" i="4" s="1"/>
  <c r="R39" i="4" a="1"/>
  <c r="R39" i="4" s="1"/>
  <c r="W39" i="4" a="1"/>
  <c r="W39" i="4" s="1"/>
  <c r="V39" i="4"/>
  <c r="U39" i="4" s="1"/>
  <c r="T40" i="4"/>
  <c r="K27" i="4"/>
  <c r="K24" i="4"/>
  <c r="K22" i="4"/>
  <c r="K26" i="4"/>
  <c r="K23" i="4"/>
  <c r="M42" i="4" a="1"/>
  <c r="M42" i="4" s="1"/>
  <c r="L42" i="4"/>
  <c r="Q40" i="4" l="1"/>
  <c r="P40" i="4" s="1"/>
  <c r="R40" i="4" a="1"/>
  <c r="R40" i="4" s="1"/>
  <c r="O41" i="4"/>
  <c r="W40" i="4" a="1"/>
  <c r="W40" i="4" s="1"/>
  <c r="V40" i="4"/>
  <c r="U40" i="4" s="1"/>
  <c r="T41" i="4"/>
  <c r="K28" i="4"/>
  <c r="K31" i="4" s="1"/>
  <c r="M43" i="4" a="1"/>
  <c r="M43" i="4" s="1"/>
  <c r="L43" i="4"/>
  <c r="R41" i="4" l="1" a="1"/>
  <c r="R41" i="4" s="1"/>
  <c r="Q41" i="4"/>
  <c r="P41" i="4" s="1"/>
  <c r="O42" i="4"/>
  <c r="K35" i="4"/>
  <c r="W41" i="4" a="1"/>
  <c r="W41" i="4" s="1"/>
  <c r="V41" i="4"/>
  <c r="U41" i="4" s="1"/>
  <c r="T42" i="4"/>
  <c r="K30" i="4"/>
  <c r="K32" i="4"/>
  <c r="K29" i="4"/>
  <c r="K34" i="4"/>
  <c r="K33" i="4"/>
  <c r="M44" i="4" a="1"/>
  <c r="M44" i="4" s="1"/>
  <c r="L44" i="4"/>
  <c r="R42" i="4" l="1" a="1"/>
  <c r="R42" i="4" s="1"/>
  <c r="Q42" i="4"/>
  <c r="P42" i="4" s="1"/>
  <c r="O43" i="4"/>
  <c r="W42" i="4" a="1"/>
  <c r="W42" i="4" s="1"/>
  <c r="V42" i="4"/>
  <c r="U42" i="4" s="1"/>
  <c r="T43" i="4"/>
  <c r="K36" i="4"/>
  <c r="K37" i="4" s="1"/>
  <c r="K38" i="4" s="1"/>
  <c r="K39" i="4" s="1"/>
  <c r="M45" i="4" a="1"/>
  <c r="M45" i="4" s="1"/>
  <c r="L45" i="4"/>
  <c r="R43" i="4" l="1" a="1"/>
  <c r="R43" i="4" s="1"/>
  <c r="Q43" i="4"/>
  <c r="P43" i="4" s="1"/>
  <c r="O44" i="4"/>
  <c r="W43" i="4" a="1"/>
  <c r="W43" i="4" s="1"/>
  <c r="V43" i="4"/>
  <c r="U43" i="4" s="1"/>
  <c r="T44" i="4"/>
  <c r="K40" i="4"/>
  <c r="K41" i="4" s="1"/>
  <c r="K42" i="4" s="1"/>
  <c r="K45" i="4" s="1"/>
  <c r="M46" i="4" a="1"/>
  <c r="M46" i="4" s="1"/>
  <c r="L46" i="4"/>
  <c r="R44" i="4" l="1" a="1"/>
  <c r="R44" i="4" s="1"/>
  <c r="Q44" i="4"/>
  <c r="P44" i="4" s="1"/>
  <c r="O45" i="4"/>
  <c r="W44" i="4" a="1"/>
  <c r="W44" i="4" s="1"/>
  <c r="V44" i="4"/>
  <c r="U44" i="4" s="1"/>
  <c r="T45" i="4"/>
  <c r="K44" i="4"/>
  <c r="K43" i="4"/>
  <c r="M47" i="4" a="1"/>
  <c r="M47" i="4" s="1"/>
  <c r="L47" i="4"/>
  <c r="R45" i="4" l="1" a="1"/>
  <c r="R45" i="4" s="1"/>
  <c r="Q45" i="4"/>
  <c r="P45" i="4" s="1"/>
  <c r="O46" i="4"/>
  <c r="W45" i="4" a="1"/>
  <c r="W45" i="4" s="1"/>
  <c r="V45" i="4"/>
  <c r="U45" i="4" s="1"/>
  <c r="T46" i="4"/>
  <c r="K46" i="4"/>
  <c r="K47" i="4" s="1"/>
  <c r="M48" i="4" a="1"/>
  <c r="M48" i="4" s="1"/>
  <c r="L48" i="4"/>
  <c r="R46" i="4" l="1" a="1"/>
  <c r="R46" i="4" s="1"/>
  <c r="Q46" i="4"/>
  <c r="P46" i="4" s="1"/>
  <c r="O47" i="4"/>
  <c r="W46" i="4" a="1"/>
  <c r="W46" i="4" s="1"/>
  <c r="T47" i="4"/>
  <c r="V46" i="4"/>
  <c r="U46" i="4" s="1"/>
  <c r="K48" i="4"/>
  <c r="M49" i="4" a="1"/>
  <c r="M49" i="4" s="1"/>
  <c r="L49" i="4"/>
  <c r="K49" i="4" s="1"/>
  <c r="R47" i="4" l="1" a="1"/>
  <c r="R47" i="4" s="1"/>
  <c r="Q47" i="4"/>
  <c r="P47" i="4" s="1"/>
  <c r="O48" i="4"/>
  <c r="W47" i="4" a="1"/>
  <c r="W47" i="4" s="1"/>
  <c r="T48" i="4"/>
  <c r="V47" i="4"/>
  <c r="U47" i="4" s="1"/>
  <c r="M50" i="4" a="1"/>
  <c r="M50" i="4" s="1"/>
  <c r="L50" i="4"/>
  <c r="K50" i="4" s="1"/>
  <c r="R48" i="4" l="1" a="1"/>
  <c r="R48" i="4" s="1"/>
  <c r="Q48" i="4"/>
  <c r="P48" i="4" s="1"/>
  <c r="O49" i="4"/>
  <c r="W48" i="4" a="1"/>
  <c r="W48" i="4" s="1"/>
  <c r="V48" i="4"/>
  <c r="U48" i="4" s="1"/>
  <c r="T49" i="4"/>
  <c r="M51" i="4" a="1"/>
  <c r="M51" i="4" s="1"/>
  <c r="L51" i="4"/>
  <c r="K51" i="4" s="1"/>
  <c r="R49" i="4" l="1" a="1"/>
  <c r="R49" i="4" s="1"/>
  <c r="Q49" i="4"/>
  <c r="P49" i="4" s="1"/>
  <c r="O50" i="4"/>
  <c r="W49" i="4" a="1"/>
  <c r="W49" i="4" s="1"/>
  <c r="V49" i="4"/>
  <c r="U49" i="4" s="1"/>
  <c r="T50" i="4"/>
  <c r="M52" i="4" a="1"/>
  <c r="M52" i="4" s="1"/>
  <c r="L52" i="4"/>
  <c r="K52" i="4" s="1"/>
  <c r="Q50" i="4" l="1"/>
  <c r="P50" i="4" s="1"/>
  <c r="R50" i="4" a="1"/>
  <c r="R50" i="4" s="1"/>
  <c r="O51" i="4"/>
  <c r="W50" i="4" a="1"/>
  <c r="W50" i="4" s="1"/>
  <c r="V50" i="4"/>
  <c r="U50" i="4" s="1"/>
  <c r="T51" i="4"/>
  <c r="M53" i="4" a="1"/>
  <c r="M53" i="4" s="1"/>
  <c r="L53" i="4"/>
  <c r="K53" i="4" s="1"/>
  <c r="Q51" i="4" l="1"/>
  <c r="P51" i="4" s="1"/>
  <c r="O52" i="4"/>
  <c r="R51" i="4" a="1"/>
  <c r="R51" i="4" s="1"/>
  <c r="W51" i="4" a="1"/>
  <c r="W51" i="4" s="1"/>
  <c r="V51" i="4"/>
  <c r="U51" i="4" s="1"/>
  <c r="T52" i="4"/>
  <c r="M54" i="4" a="1"/>
  <c r="M54" i="4" s="1"/>
  <c r="L54" i="4"/>
  <c r="K54" i="4" s="1"/>
  <c r="Q52" i="4" l="1"/>
  <c r="P52" i="4" s="1"/>
  <c r="O53" i="4"/>
  <c r="R52" i="4" a="1"/>
  <c r="R52" i="4" s="1"/>
  <c r="W52" i="4" a="1"/>
  <c r="W52" i="4" s="1"/>
  <c r="V52" i="4"/>
  <c r="U52" i="4" s="1"/>
  <c r="T53" i="4"/>
  <c r="M55" i="4" a="1"/>
  <c r="M55" i="4" s="1"/>
  <c r="L55" i="4"/>
  <c r="K55" i="4" s="1"/>
  <c r="Q53" i="4" l="1"/>
  <c r="P53" i="4" s="1"/>
  <c r="O54" i="4"/>
  <c r="R53" i="4" a="1"/>
  <c r="R53" i="4" s="1"/>
  <c r="W53" i="4" a="1"/>
  <c r="W53" i="4" s="1"/>
  <c r="T54" i="4"/>
  <c r="V53" i="4"/>
  <c r="U53" i="4" s="1"/>
  <c r="M56" i="4" a="1"/>
  <c r="M56" i="4" s="1"/>
  <c r="L56" i="4"/>
  <c r="K56" i="4" s="1"/>
  <c r="Q54" i="4" l="1"/>
  <c r="P54" i="4" s="1"/>
  <c r="O55" i="4"/>
  <c r="R54" i="4" a="1"/>
  <c r="R54" i="4" s="1"/>
  <c r="W54" i="4" a="1"/>
  <c r="W54" i="4" s="1"/>
  <c r="T55" i="4"/>
  <c r="V54" i="4"/>
  <c r="U54" i="4" s="1"/>
  <c r="M57" i="4" a="1"/>
  <c r="M57" i="4" s="1"/>
  <c r="L57" i="4"/>
  <c r="K57" i="4" s="1"/>
  <c r="O56" i="4" l="1"/>
  <c r="Q55" i="4"/>
  <c r="P55" i="4" s="1"/>
  <c r="R55" i="4" a="1"/>
  <c r="R55" i="4" s="1"/>
  <c r="W55" i="4" a="1"/>
  <c r="W55" i="4" s="1"/>
  <c r="T56" i="4"/>
  <c r="V55" i="4"/>
  <c r="U55" i="4" s="1"/>
  <c r="M58" i="4" a="1"/>
  <c r="M58" i="4" s="1"/>
  <c r="L58" i="4"/>
  <c r="K58" i="4" s="1"/>
  <c r="O57" i="4" l="1"/>
  <c r="Q56" i="4"/>
  <c r="P56" i="4" s="1"/>
  <c r="R56" i="4" a="1"/>
  <c r="R56" i="4" s="1"/>
  <c r="W56" i="4" a="1"/>
  <c r="W56" i="4" s="1"/>
  <c r="T57" i="4"/>
  <c r="V56" i="4"/>
  <c r="U56" i="4" s="1"/>
  <c r="M59" i="4" a="1"/>
  <c r="M59" i="4" s="1"/>
  <c r="L59" i="4"/>
  <c r="K59" i="4" s="1"/>
  <c r="O58" i="4" l="1"/>
  <c r="Q57" i="4"/>
  <c r="P57" i="4" s="1"/>
  <c r="R57" i="4" a="1"/>
  <c r="R57" i="4" s="1"/>
  <c r="W57" i="4" a="1"/>
  <c r="W57" i="4" s="1"/>
  <c r="T58" i="4"/>
  <c r="V57" i="4"/>
  <c r="U57" i="4" s="1"/>
  <c r="M60" i="4" a="1"/>
  <c r="M60" i="4" s="1"/>
  <c r="L60" i="4"/>
  <c r="K60" i="4" s="1"/>
  <c r="O59" i="4" l="1"/>
  <c r="Q58" i="4"/>
  <c r="P58" i="4" s="1"/>
  <c r="R58" i="4" a="1"/>
  <c r="R58" i="4" s="1"/>
  <c r="W58" i="4" a="1"/>
  <c r="W58" i="4" s="1"/>
  <c r="T59" i="4"/>
  <c r="V58" i="4"/>
  <c r="U58" i="4" s="1"/>
  <c r="M61" i="4" a="1"/>
  <c r="M61" i="4" s="1"/>
  <c r="L61" i="4"/>
  <c r="K61" i="4" s="1"/>
  <c r="O60" i="4" l="1"/>
  <c r="Q59" i="4"/>
  <c r="P59" i="4" s="1"/>
  <c r="R59" i="4" a="1"/>
  <c r="R59" i="4" s="1"/>
  <c r="W59" i="4" a="1"/>
  <c r="W59" i="4" s="1"/>
  <c r="T60" i="4"/>
  <c r="V59" i="4"/>
  <c r="U59" i="4" s="1"/>
  <c r="M62" i="4" a="1"/>
  <c r="M62" i="4" s="1"/>
  <c r="L62" i="4"/>
  <c r="K62" i="4" s="1"/>
  <c r="O61" i="4" l="1"/>
  <c r="Q60" i="4"/>
  <c r="P60" i="4" s="1"/>
  <c r="R60" i="4" a="1"/>
  <c r="R60" i="4" s="1"/>
  <c r="W60" i="4" a="1"/>
  <c r="W60" i="4" s="1"/>
  <c r="T61" i="4"/>
  <c r="V60" i="4"/>
  <c r="U60" i="4" s="1"/>
  <c r="M63" i="4" a="1"/>
  <c r="M63" i="4" s="1"/>
  <c r="L63" i="4"/>
  <c r="K63" i="4" s="1"/>
  <c r="O62" i="4" l="1"/>
  <c r="Q61" i="4"/>
  <c r="P61" i="4" s="1"/>
  <c r="R61" i="4" a="1"/>
  <c r="R61" i="4" s="1"/>
  <c r="W61" i="4" a="1"/>
  <c r="W61" i="4" s="1"/>
  <c r="T62" i="4"/>
  <c r="V61" i="4"/>
  <c r="U61" i="4" s="1"/>
  <c r="M64" i="4" a="1"/>
  <c r="M64" i="4" s="1"/>
  <c r="L64" i="4"/>
  <c r="K64" i="4" s="1"/>
  <c r="O63" i="4" l="1"/>
  <c r="Q62" i="4"/>
  <c r="P62" i="4" s="1"/>
  <c r="R62" i="4" a="1"/>
  <c r="R62" i="4" s="1"/>
  <c r="W62" i="4" a="1"/>
  <c r="W62" i="4" s="1"/>
  <c r="T63" i="4"/>
  <c r="V62" i="4"/>
  <c r="U62" i="4" s="1"/>
  <c r="M65" i="4" a="1"/>
  <c r="M65" i="4" s="1"/>
  <c r="L65" i="4"/>
  <c r="K65" i="4" s="1"/>
  <c r="O64" i="4" l="1"/>
  <c r="Q63" i="4"/>
  <c r="P63" i="4" s="1"/>
  <c r="R63" i="4" a="1"/>
  <c r="R63" i="4" s="1"/>
  <c r="W63" i="4" a="1"/>
  <c r="W63" i="4" s="1"/>
  <c r="T64" i="4"/>
  <c r="V63" i="4"/>
  <c r="U63" i="4" s="1"/>
  <c r="M66" i="4" a="1"/>
  <c r="M66" i="4" s="1"/>
  <c r="L66" i="4"/>
  <c r="K66" i="4" s="1"/>
  <c r="O65" i="4" l="1"/>
  <c r="Q64" i="4"/>
  <c r="P64" i="4" s="1"/>
  <c r="R64" i="4" a="1"/>
  <c r="R64" i="4" s="1"/>
  <c r="W64" i="4" a="1"/>
  <c r="W64" i="4" s="1"/>
  <c r="T65" i="4"/>
  <c r="V64" i="4"/>
  <c r="U64" i="4" s="1"/>
  <c r="M67" i="4" a="1"/>
  <c r="M67" i="4" s="1"/>
  <c r="L67" i="4"/>
  <c r="K67" i="4" s="1"/>
  <c r="O66" i="4" l="1"/>
  <c r="Q65" i="4"/>
  <c r="P65" i="4" s="1"/>
  <c r="R65" i="4" a="1"/>
  <c r="R65" i="4" s="1"/>
  <c r="W65" i="4" a="1"/>
  <c r="W65" i="4" s="1"/>
  <c r="T66" i="4"/>
  <c r="V65" i="4"/>
  <c r="U65" i="4" s="1"/>
  <c r="M68" i="4" a="1"/>
  <c r="M68" i="4" s="1"/>
  <c r="L68" i="4"/>
  <c r="K68" i="4" s="1"/>
  <c r="O67" i="4" l="1"/>
  <c r="Q66" i="4"/>
  <c r="P66" i="4" s="1"/>
  <c r="R66" i="4" a="1"/>
  <c r="R66" i="4" s="1"/>
  <c r="W66" i="4" a="1"/>
  <c r="W66" i="4" s="1"/>
  <c r="T67" i="4"/>
  <c r="V66" i="4"/>
  <c r="U66" i="4" s="1"/>
  <c r="M69" i="4" a="1"/>
  <c r="M69" i="4" s="1"/>
  <c r="L69" i="4"/>
  <c r="K69" i="4" s="1"/>
  <c r="O68" i="4" l="1"/>
  <c r="Q67" i="4"/>
  <c r="P67" i="4" s="1"/>
  <c r="R67" i="4" a="1"/>
  <c r="R67" i="4" s="1"/>
  <c r="W67" i="4" a="1"/>
  <c r="W67" i="4" s="1"/>
  <c r="T68" i="4"/>
  <c r="V67" i="4"/>
  <c r="U67" i="4" s="1"/>
  <c r="M70" i="4" a="1"/>
  <c r="M70" i="4" s="1"/>
  <c r="L70" i="4"/>
  <c r="K70" i="4" s="1"/>
  <c r="O69" i="4" l="1"/>
  <c r="Q68" i="4"/>
  <c r="P68" i="4" s="1"/>
  <c r="R68" i="4" a="1"/>
  <c r="R68" i="4" s="1"/>
  <c r="W68" i="4" a="1"/>
  <c r="W68" i="4" s="1"/>
  <c r="T69" i="4"/>
  <c r="V68" i="4"/>
  <c r="U68" i="4" s="1"/>
  <c r="M71" i="4" a="1"/>
  <c r="M71" i="4" s="1"/>
  <c r="L71" i="4"/>
  <c r="K71" i="4" s="1"/>
  <c r="O70" i="4" l="1"/>
  <c r="Q69" i="4"/>
  <c r="P69" i="4" s="1"/>
  <c r="R69" i="4" a="1"/>
  <c r="R69" i="4" s="1"/>
  <c r="W69" i="4" a="1"/>
  <c r="W69" i="4" s="1"/>
  <c r="T70" i="4"/>
  <c r="V69" i="4"/>
  <c r="U69" i="4" s="1"/>
  <c r="M72" i="4" a="1"/>
  <c r="M72" i="4" s="1"/>
  <c r="L72" i="4"/>
  <c r="K72" i="4" s="1"/>
  <c r="O71" i="4" l="1"/>
  <c r="Q70" i="4"/>
  <c r="P70" i="4" s="1"/>
  <c r="R70" i="4" a="1"/>
  <c r="R70" i="4" s="1"/>
  <c r="W70" i="4" a="1"/>
  <c r="W70" i="4" s="1"/>
  <c r="T71" i="4"/>
  <c r="V70" i="4"/>
  <c r="U70" i="4" s="1"/>
  <c r="M73" i="4" a="1"/>
  <c r="M73" i="4" s="1"/>
  <c r="L73" i="4"/>
  <c r="K73" i="4" s="1"/>
  <c r="O72" i="4" l="1"/>
  <c r="Q71" i="4"/>
  <c r="P71" i="4" s="1"/>
  <c r="R71" i="4" a="1"/>
  <c r="R71" i="4" s="1"/>
  <c r="W71" i="4" a="1"/>
  <c r="W71" i="4" s="1"/>
  <c r="T72" i="4"/>
  <c r="V71" i="4"/>
  <c r="U71" i="4" s="1"/>
  <c r="M74" i="4" a="1"/>
  <c r="M74" i="4" s="1"/>
  <c r="L74" i="4"/>
  <c r="K74" i="4" s="1"/>
  <c r="O73" i="4" l="1"/>
  <c r="Q72" i="4"/>
  <c r="P72" i="4" s="1"/>
  <c r="R72" i="4" a="1"/>
  <c r="R72" i="4" s="1"/>
  <c r="W72" i="4" a="1"/>
  <c r="W72" i="4" s="1"/>
  <c r="T73" i="4"/>
  <c r="V72" i="4"/>
  <c r="U72" i="4" s="1"/>
  <c r="M75" i="4" a="1"/>
  <c r="M75" i="4" s="1"/>
  <c r="L75" i="4"/>
  <c r="K75" i="4" s="1"/>
  <c r="O74" i="4" l="1"/>
  <c r="Q73" i="4"/>
  <c r="P73" i="4" s="1"/>
  <c r="R73" i="4" a="1"/>
  <c r="R73" i="4" s="1"/>
  <c r="W73" i="4" a="1"/>
  <c r="W73" i="4" s="1"/>
  <c r="T74" i="4"/>
  <c r="V73" i="4"/>
  <c r="U73" i="4" s="1"/>
  <c r="M76" i="4" a="1"/>
  <c r="M76" i="4" s="1"/>
  <c r="L76" i="4"/>
  <c r="K76" i="4" s="1"/>
  <c r="O75" i="4" l="1"/>
  <c r="Q74" i="4"/>
  <c r="P74" i="4" s="1"/>
  <c r="R74" i="4" a="1"/>
  <c r="R74" i="4" s="1"/>
  <c r="W74" i="4" a="1"/>
  <c r="W74" i="4" s="1"/>
  <c r="T75" i="4"/>
  <c r="V74" i="4"/>
  <c r="U74" i="4" s="1"/>
  <c r="M77" i="4" a="1"/>
  <c r="M77" i="4" s="1"/>
  <c r="L77" i="4"/>
  <c r="K77" i="4" s="1"/>
  <c r="O76" i="4" l="1"/>
  <c r="Q75" i="4"/>
  <c r="P75" i="4" s="1"/>
  <c r="R75" i="4" a="1"/>
  <c r="R75" i="4" s="1"/>
  <c r="W75" i="4" a="1"/>
  <c r="W75" i="4" s="1"/>
  <c r="T76" i="4"/>
  <c r="V75" i="4"/>
  <c r="U75" i="4" s="1"/>
  <c r="M78" i="4" a="1"/>
  <c r="M78" i="4" s="1"/>
  <c r="L78" i="4"/>
  <c r="K78" i="4" s="1"/>
  <c r="O77" i="4" l="1"/>
  <c r="Q76" i="4"/>
  <c r="P76" i="4" s="1"/>
  <c r="R76" i="4" a="1"/>
  <c r="R76" i="4" s="1"/>
  <c r="W76" i="4" a="1"/>
  <c r="W76" i="4" s="1"/>
  <c r="T77" i="4"/>
  <c r="V76" i="4"/>
  <c r="U76" i="4" s="1"/>
  <c r="M79" i="4" a="1"/>
  <c r="M79" i="4" s="1"/>
  <c r="L79" i="4"/>
  <c r="K79" i="4" s="1"/>
  <c r="O78" i="4" l="1"/>
  <c r="Q77" i="4"/>
  <c r="P77" i="4" s="1"/>
  <c r="R77" i="4" a="1"/>
  <c r="R77" i="4" s="1"/>
  <c r="W77" i="4" a="1"/>
  <c r="W77" i="4" s="1"/>
  <c r="T78" i="4"/>
  <c r="V77" i="4"/>
  <c r="U77" i="4" s="1"/>
  <c r="M80" i="4" a="1"/>
  <c r="M80" i="4" s="1"/>
  <c r="L80" i="4"/>
  <c r="K80" i="4" s="1"/>
  <c r="O79" i="4" l="1"/>
  <c r="Q78" i="4"/>
  <c r="P78" i="4" s="1"/>
  <c r="R78" i="4" a="1"/>
  <c r="R78" i="4" s="1"/>
  <c r="W78" i="4" a="1"/>
  <c r="W78" i="4" s="1"/>
  <c r="T79" i="4"/>
  <c r="V78" i="4"/>
  <c r="U78" i="4" s="1"/>
  <c r="M81" i="4" a="1"/>
  <c r="M81" i="4" s="1"/>
  <c r="L81" i="4"/>
  <c r="K81" i="4" s="1"/>
  <c r="O80" i="4" l="1"/>
  <c r="Q79" i="4"/>
  <c r="P79" i="4" s="1"/>
  <c r="R79" i="4" a="1"/>
  <c r="R79" i="4" s="1"/>
  <c r="W79" i="4" a="1"/>
  <c r="W79" i="4" s="1"/>
  <c r="T80" i="4"/>
  <c r="V79" i="4"/>
  <c r="U79" i="4" s="1"/>
  <c r="M82" i="4" a="1"/>
  <c r="M82" i="4" s="1"/>
  <c r="L82" i="4"/>
  <c r="K82" i="4" s="1"/>
  <c r="O81" i="4" l="1"/>
  <c r="Q80" i="4"/>
  <c r="P80" i="4" s="1"/>
  <c r="R80" i="4" a="1"/>
  <c r="R80" i="4" s="1"/>
  <c r="W80" i="4" a="1"/>
  <c r="W80" i="4" s="1"/>
  <c r="T81" i="4"/>
  <c r="V80" i="4"/>
  <c r="U80" i="4" s="1"/>
  <c r="M83" i="4" a="1"/>
  <c r="M83" i="4" s="1"/>
  <c r="L83" i="4"/>
  <c r="K83" i="4" s="1"/>
  <c r="O82" i="4" l="1"/>
  <c r="Q81" i="4"/>
  <c r="P81" i="4" s="1"/>
  <c r="R81" i="4" a="1"/>
  <c r="R81" i="4" s="1"/>
  <c r="W81" i="4" a="1"/>
  <c r="W81" i="4" s="1"/>
  <c r="T82" i="4"/>
  <c r="V81" i="4"/>
  <c r="U81" i="4" s="1"/>
  <c r="M84" i="4" a="1"/>
  <c r="M84" i="4" s="1"/>
  <c r="L84" i="4"/>
  <c r="K84" i="4" s="1"/>
  <c r="O83" i="4" l="1"/>
  <c r="Q82" i="4"/>
  <c r="P82" i="4" s="1"/>
  <c r="R82" i="4" a="1"/>
  <c r="R82" i="4" s="1"/>
  <c r="W82" i="4" a="1"/>
  <c r="W82" i="4" s="1"/>
  <c r="T83" i="4"/>
  <c r="V82" i="4"/>
  <c r="U82" i="4" s="1"/>
  <c r="M85" i="4" a="1"/>
  <c r="M85" i="4" s="1"/>
  <c r="L85" i="4"/>
  <c r="K85" i="4" s="1"/>
  <c r="O84" i="4" l="1"/>
  <c r="Q83" i="4"/>
  <c r="P83" i="4" s="1"/>
  <c r="R83" i="4" a="1"/>
  <c r="R83" i="4" s="1"/>
  <c r="W83" i="4" a="1"/>
  <c r="W83" i="4" s="1"/>
  <c r="T84" i="4"/>
  <c r="V83" i="4"/>
  <c r="U83" i="4" s="1"/>
  <c r="M86" i="4" a="1"/>
  <c r="M86" i="4" s="1"/>
  <c r="L86" i="4"/>
  <c r="K86" i="4" s="1"/>
  <c r="O85" i="4" l="1"/>
  <c r="Q84" i="4"/>
  <c r="P84" i="4" s="1"/>
  <c r="R84" i="4" a="1"/>
  <c r="R84" i="4" s="1"/>
  <c r="W84" i="4" a="1"/>
  <c r="W84" i="4" s="1"/>
  <c r="T85" i="4"/>
  <c r="V84" i="4"/>
  <c r="U84" i="4" s="1"/>
  <c r="M87" i="4" a="1"/>
  <c r="M87" i="4" s="1"/>
  <c r="L87" i="4"/>
  <c r="K87" i="4" s="1"/>
  <c r="O86" i="4" l="1"/>
  <c r="Q85" i="4"/>
  <c r="P85" i="4" s="1"/>
  <c r="R85" i="4" a="1"/>
  <c r="R85" i="4" s="1"/>
  <c r="W85" i="4" a="1"/>
  <c r="W85" i="4" s="1"/>
  <c r="T86" i="4"/>
  <c r="V85" i="4"/>
  <c r="U85" i="4" s="1"/>
  <c r="M88" i="4" a="1"/>
  <c r="M88" i="4" s="1"/>
  <c r="L88" i="4"/>
  <c r="K88" i="4" s="1"/>
  <c r="O87" i="4" l="1"/>
  <c r="Q86" i="4"/>
  <c r="P86" i="4" s="1"/>
  <c r="R86" i="4" a="1"/>
  <c r="R86" i="4" s="1"/>
  <c r="W86" i="4" a="1"/>
  <c r="W86" i="4" s="1"/>
  <c r="T87" i="4"/>
  <c r="V86" i="4"/>
  <c r="U86" i="4" s="1"/>
  <c r="M89" i="4" a="1"/>
  <c r="M89" i="4" s="1"/>
  <c r="L89" i="4"/>
  <c r="K89" i="4" s="1"/>
  <c r="O88" i="4" l="1"/>
  <c r="Q87" i="4"/>
  <c r="P87" i="4" s="1"/>
  <c r="R87" i="4" a="1"/>
  <c r="R87" i="4" s="1"/>
  <c r="W87" i="4" a="1"/>
  <c r="W87" i="4" s="1"/>
  <c r="T88" i="4"/>
  <c r="V87" i="4"/>
  <c r="U87" i="4" s="1"/>
  <c r="M90" i="4" a="1"/>
  <c r="M90" i="4" s="1"/>
  <c r="L90" i="4"/>
  <c r="K90" i="4" s="1"/>
  <c r="O89" i="4" l="1"/>
  <c r="Q88" i="4"/>
  <c r="P88" i="4" s="1"/>
  <c r="R88" i="4" a="1"/>
  <c r="R88" i="4" s="1"/>
  <c r="W88" i="4" a="1"/>
  <c r="W88" i="4" s="1"/>
  <c r="T89" i="4"/>
  <c r="V88" i="4"/>
  <c r="U88" i="4" s="1"/>
  <c r="M91" i="4" a="1"/>
  <c r="M91" i="4" s="1"/>
  <c r="L91" i="4"/>
  <c r="K91" i="4" s="1"/>
  <c r="O90" i="4" l="1"/>
  <c r="Q89" i="4"/>
  <c r="P89" i="4" s="1"/>
  <c r="R89" i="4" a="1"/>
  <c r="R89" i="4" s="1"/>
  <c r="W89" i="4" a="1"/>
  <c r="W89" i="4" s="1"/>
  <c r="T90" i="4"/>
  <c r="V89" i="4"/>
  <c r="U89" i="4" s="1"/>
  <c r="M92" i="4" a="1"/>
  <c r="M92" i="4" s="1"/>
  <c r="L92" i="4"/>
  <c r="K92" i="4" s="1"/>
  <c r="O91" i="4" l="1"/>
  <c r="Q90" i="4"/>
  <c r="P90" i="4" s="1"/>
  <c r="R90" i="4" a="1"/>
  <c r="R90" i="4" s="1"/>
  <c r="W90" i="4" a="1"/>
  <c r="W90" i="4" s="1"/>
  <c r="T91" i="4"/>
  <c r="V90" i="4"/>
  <c r="U90" i="4" s="1"/>
  <c r="M93" i="4" a="1"/>
  <c r="M93" i="4" s="1"/>
  <c r="L93" i="4"/>
  <c r="K93" i="4" s="1"/>
  <c r="O92" i="4" l="1"/>
  <c r="Q91" i="4"/>
  <c r="P91" i="4" s="1"/>
  <c r="R91" i="4" a="1"/>
  <c r="R91" i="4" s="1"/>
  <c r="W91" i="4" a="1"/>
  <c r="W91" i="4" s="1"/>
  <c r="T92" i="4"/>
  <c r="V91" i="4"/>
  <c r="U91" i="4" s="1"/>
  <c r="M94" i="4" a="1"/>
  <c r="M94" i="4" s="1"/>
  <c r="L94" i="4"/>
  <c r="K94" i="4" s="1"/>
  <c r="O93" i="4" l="1"/>
  <c r="Q92" i="4"/>
  <c r="P92" i="4" s="1"/>
  <c r="R92" i="4" a="1"/>
  <c r="R92" i="4" s="1"/>
  <c r="W92" i="4" a="1"/>
  <c r="W92" i="4" s="1"/>
  <c r="T93" i="4"/>
  <c r="V92" i="4"/>
  <c r="U92" i="4" s="1"/>
  <c r="M95" i="4" a="1"/>
  <c r="M95" i="4" s="1"/>
  <c r="L95" i="4"/>
  <c r="K95" i="4" s="1"/>
  <c r="O94" i="4" l="1"/>
  <c r="Q93" i="4"/>
  <c r="P93" i="4" s="1"/>
  <c r="R93" i="4" a="1"/>
  <c r="R93" i="4" s="1"/>
  <c r="W93" i="4" a="1"/>
  <c r="W93" i="4" s="1"/>
  <c r="T94" i="4"/>
  <c r="V93" i="4"/>
  <c r="U93" i="4" s="1"/>
  <c r="M96" i="4" a="1"/>
  <c r="M96" i="4" s="1"/>
  <c r="L96" i="4"/>
  <c r="K96" i="4" s="1"/>
  <c r="O95" i="4" l="1"/>
  <c r="Q94" i="4"/>
  <c r="P94" i="4" s="1"/>
  <c r="R94" i="4" a="1"/>
  <c r="R94" i="4" s="1"/>
  <c r="W94" i="4" a="1"/>
  <c r="W94" i="4" s="1"/>
  <c r="T95" i="4"/>
  <c r="V94" i="4"/>
  <c r="U94" i="4" s="1"/>
  <c r="M97" i="4" a="1"/>
  <c r="M97" i="4" s="1"/>
  <c r="L97" i="4"/>
  <c r="K97" i="4" s="1"/>
  <c r="O96" i="4" l="1"/>
  <c r="Q95" i="4"/>
  <c r="P95" i="4" s="1"/>
  <c r="R95" i="4" a="1"/>
  <c r="R95" i="4" s="1"/>
  <c r="W95" i="4" a="1"/>
  <c r="W95" i="4" s="1"/>
  <c r="T96" i="4"/>
  <c r="V95" i="4"/>
  <c r="U95" i="4" s="1"/>
  <c r="M98" i="4" a="1"/>
  <c r="M98" i="4" s="1"/>
  <c r="L98" i="4"/>
  <c r="K98" i="4" s="1"/>
  <c r="O97" i="4" l="1"/>
  <c r="Q96" i="4"/>
  <c r="P96" i="4" s="1"/>
  <c r="R96" i="4" a="1"/>
  <c r="R96" i="4" s="1"/>
  <c r="W96" i="4" a="1"/>
  <c r="W96" i="4" s="1"/>
  <c r="T97" i="4"/>
  <c r="V96" i="4"/>
  <c r="U96" i="4" s="1"/>
  <c r="M99" i="4" a="1"/>
  <c r="M99" i="4" s="1"/>
  <c r="L99" i="4"/>
  <c r="K99" i="4" s="1"/>
  <c r="O98" i="4" l="1"/>
  <c r="Q97" i="4"/>
  <c r="P97" i="4" s="1"/>
  <c r="R97" i="4" a="1"/>
  <c r="R97" i="4" s="1"/>
  <c r="W97" i="4" a="1"/>
  <c r="W97" i="4" s="1"/>
  <c r="T98" i="4"/>
  <c r="V97" i="4"/>
  <c r="U97" i="4" s="1"/>
  <c r="M100" i="4" a="1"/>
  <c r="M100" i="4" s="1"/>
  <c r="L100" i="4"/>
  <c r="K100" i="4" s="1"/>
  <c r="O99" i="4" l="1"/>
  <c r="Q98" i="4"/>
  <c r="P98" i="4" s="1"/>
  <c r="R98" i="4" a="1"/>
  <c r="R98" i="4" s="1"/>
  <c r="W98" i="4" a="1"/>
  <c r="W98" i="4" s="1"/>
  <c r="T99" i="4"/>
  <c r="V98" i="4"/>
  <c r="U98" i="4" s="1"/>
  <c r="M101" i="4" a="1"/>
  <c r="M101" i="4" s="1"/>
  <c r="L101" i="4"/>
  <c r="K101" i="4" s="1"/>
  <c r="O100" i="4" l="1"/>
  <c r="Q99" i="4"/>
  <c r="P99" i="4" s="1"/>
  <c r="R99" i="4" a="1"/>
  <c r="R99" i="4" s="1"/>
  <c r="W99" i="4" a="1"/>
  <c r="W99" i="4" s="1"/>
  <c r="T100" i="4"/>
  <c r="V99" i="4"/>
  <c r="U99" i="4" s="1"/>
  <c r="M102" i="4" a="1"/>
  <c r="M102" i="4" s="1"/>
  <c r="L102" i="4"/>
  <c r="K102" i="4" s="1"/>
  <c r="O101" i="4" l="1"/>
  <c r="Q100" i="4"/>
  <c r="P100" i="4" s="1"/>
  <c r="R100" i="4" a="1"/>
  <c r="R100" i="4" s="1"/>
  <c r="W100" i="4" a="1"/>
  <c r="W100" i="4" s="1"/>
  <c r="T101" i="4"/>
  <c r="V100" i="4"/>
  <c r="U100" i="4" s="1"/>
  <c r="M103" i="4" a="1"/>
  <c r="M103" i="4" s="1"/>
  <c r="L103" i="4"/>
  <c r="K103" i="4" s="1"/>
  <c r="O102" i="4" l="1"/>
  <c r="Q101" i="4"/>
  <c r="P101" i="4" s="1"/>
  <c r="R101" i="4" a="1"/>
  <c r="R101" i="4" s="1"/>
  <c r="W101" i="4" a="1"/>
  <c r="W101" i="4" s="1"/>
  <c r="T102" i="4"/>
  <c r="V101" i="4"/>
  <c r="U101" i="4" s="1"/>
  <c r="O103" i="4" l="1"/>
  <c r="Q102" i="4"/>
  <c r="P102" i="4" s="1"/>
  <c r="R102" i="4" a="1"/>
  <c r="R102" i="4" s="1"/>
  <c r="W102" i="4" a="1"/>
  <c r="W102" i="4" s="1"/>
  <c r="V102" i="4"/>
  <c r="U102" i="4" s="1"/>
  <c r="T103" i="4"/>
  <c r="R103" i="4" l="1" a="1"/>
  <c r="R103" i="4" s="1"/>
  <c r="Q103" i="4"/>
  <c r="P103" i="4" s="1"/>
  <c r="W103" i="4" a="1"/>
  <c r="W103" i="4" s="1"/>
  <c r="V103" i="4"/>
  <c r="U103" i="4" s="1"/>
</calcChain>
</file>

<file path=xl/sharedStrings.xml><?xml version="1.0" encoding="utf-8"?>
<sst xmlns="http://schemas.openxmlformats.org/spreadsheetml/2006/main" count="6598" uniqueCount="2780">
  <si>
    <t>English</t>
  </si>
  <si>
    <t>Albanian</t>
  </si>
  <si>
    <t>Arabic</t>
  </si>
  <si>
    <t>Armenian</t>
  </si>
  <si>
    <t>Azerbaijan</t>
  </si>
  <si>
    <t>Bulgarian</t>
  </si>
  <si>
    <t>Català</t>
  </si>
  <si>
    <t>Chinese (Simplified)</t>
  </si>
  <si>
    <t>Chinese (Traditional)</t>
  </si>
  <si>
    <t>Croatian</t>
  </si>
  <si>
    <t>Czech</t>
  </si>
  <si>
    <t>Danish</t>
  </si>
  <si>
    <t>Dutch</t>
  </si>
  <si>
    <t>Finnish</t>
  </si>
  <si>
    <t>French</t>
  </si>
  <si>
    <t>Georgian</t>
  </si>
  <si>
    <t>German</t>
  </si>
  <si>
    <t>Greek</t>
  </si>
  <si>
    <t>Hebrew</t>
  </si>
  <si>
    <t>Hungarian</t>
  </si>
  <si>
    <t>Indonesia</t>
  </si>
  <si>
    <t>Icelandic</t>
  </si>
  <si>
    <t>Italian</t>
  </si>
  <si>
    <t>Korean</t>
  </si>
  <si>
    <t>Lithuanian</t>
  </si>
  <si>
    <t>Macedonian</t>
  </si>
  <si>
    <t>Maltese</t>
  </si>
  <si>
    <t>Norwegian</t>
  </si>
  <si>
    <t>Persian</t>
  </si>
  <si>
    <t>Polish</t>
  </si>
  <si>
    <t>Portuguese</t>
  </si>
  <si>
    <t>Romanian</t>
  </si>
  <si>
    <t>Russian</t>
  </si>
  <si>
    <t>Serbian</t>
  </si>
  <si>
    <t>Slovak</t>
  </si>
  <si>
    <t>Slovenian</t>
  </si>
  <si>
    <t>Spanish</t>
  </si>
  <si>
    <t>Swedish</t>
  </si>
  <si>
    <t>Thai</t>
  </si>
  <si>
    <t>Turkish</t>
  </si>
  <si>
    <t>Vietnamese</t>
  </si>
  <si>
    <t>Ukrainian</t>
  </si>
  <si>
    <t>Urdu</t>
  </si>
  <si>
    <t>UEFA EURO 2016 Tournament Schedule</t>
  </si>
  <si>
    <t>UEFA Euro 2016 Tournament Schedule</t>
  </si>
  <si>
    <t>كأس الأمم الأوروبية 2016 جدول البطولة</t>
  </si>
  <si>
    <t>UEFA EURO 2016-մրցաշար ժամանակացույց</t>
  </si>
  <si>
    <t>UEFA EURO 2016 Tournament cədvəli</t>
  </si>
  <si>
    <t>Европейско първенство по футбол 2016 График на турнира</t>
  </si>
  <si>
    <t>UEFA EURO 2016 calendari de tornejos</t>
  </si>
  <si>
    <t>2016年欧洲足球锦标赛锦标赛时间表</t>
  </si>
  <si>
    <t>2016年歐洲足球錦標賽錦標賽時間表</t>
  </si>
  <si>
    <t>UEFA EURO 2016 Raspored turnira</t>
  </si>
  <si>
    <t>UEFA EURO 2016 Plán turnajů</t>
  </si>
  <si>
    <t>UEFA EURO 2016 Toernooi schema</t>
  </si>
  <si>
    <t>UEFA EURO 2016</t>
  </si>
  <si>
    <t>UEFA EURO 2016 ტურნირი განრიგი</t>
  </si>
  <si>
    <t>UEFA EURO 2016 Turnierplan</t>
  </si>
  <si>
    <t>UEFA EURO 2016 Πρόγραμμα Τουρνουά</t>
  </si>
  <si>
    <t>UEFA EURO 2016 versenyek időbeosztása</t>
  </si>
  <si>
    <t>UEFA EURO 2016 Jadwal Turnamen</t>
  </si>
  <si>
    <t>UEFA EURO 2016 Tournament Dagskrá</t>
  </si>
  <si>
    <t>UEFA 유로​​ 2016 토너먼트 일정</t>
  </si>
  <si>
    <t>EURO 2016 turnyro tvarkaraštis</t>
  </si>
  <si>
    <t>УЕФА Евро 2016 Распоред турнир</t>
  </si>
  <si>
    <t>UEFA EURO 2016 Tournament Iskeda</t>
  </si>
  <si>
    <t>UEFA EURO 2016 Turneringsskjema</t>
  </si>
  <si>
    <t>UEFA EURO 2016 برنامه مسابقات</t>
  </si>
  <si>
    <t>UEFA EURO 2016 Harmonogram turnieju</t>
  </si>
  <si>
    <t>UEFA EURO 2016 Calendário de Torneios</t>
  </si>
  <si>
    <t>UEFA EURO 2016 Programul turneelor</t>
  </si>
  <si>
    <t>ЕВРО-2016 Расписание турниров</t>
  </si>
  <si>
    <t>ЕВРО 2016 Турнир Распоред</t>
  </si>
  <si>
    <t>UEFA EURO 2016 Plán turnajov</t>
  </si>
  <si>
    <t>UEFA EURO 2016 turnir Razpored</t>
  </si>
  <si>
    <t>UEFA EURO 2016 calendario de torneos</t>
  </si>
  <si>
    <t>UEFA EURO 2016 turneringsschemat</t>
  </si>
  <si>
    <t>ฟุตบอลชิงแชมป์แห่งชาติยุโรป 2016 ตารางการแข่งขัน</t>
  </si>
  <si>
    <t>2016 Avrupa Futbol Şampiyonası Turnuva Takvimi</t>
  </si>
  <si>
    <t>UEFA EURO 2016 Lịch trình giải đấu</t>
  </si>
  <si>
    <t>ЄВРО-2016 Розклад турнірів</t>
  </si>
  <si>
    <t>UEFA EURO 2016 ٹورنامنٹ کے شیڈول</t>
  </si>
  <si>
    <t>Group Stage</t>
  </si>
  <si>
    <t>Grupet</t>
  </si>
  <si>
    <t>الدور الأول</t>
  </si>
  <si>
    <t>Խմբային փուլ</t>
  </si>
  <si>
    <t>Qrup Mərhələsi</t>
  </si>
  <si>
    <t>Групова фаза</t>
  </si>
  <si>
    <t>Fase de grups</t>
  </si>
  <si>
    <t>小组赛阶段</t>
  </si>
  <si>
    <t>分組賽</t>
  </si>
  <si>
    <t>Prvi krug</t>
  </si>
  <si>
    <t>Základní skupiny</t>
  </si>
  <si>
    <t>Gruppespil</t>
  </si>
  <si>
    <t>Groepsfase</t>
  </si>
  <si>
    <t>Phase de groupes</t>
  </si>
  <si>
    <t>ჯგუფური ეტაპი</t>
  </si>
  <si>
    <t>Gruppenphase</t>
  </si>
  <si>
    <t>Φάση Ομίλων</t>
  </si>
  <si>
    <t>שלב הבתים</t>
  </si>
  <si>
    <t>Csoportkörök</t>
  </si>
  <si>
    <t>Babak Kualifikasi</t>
  </si>
  <si>
    <t>Riðlakeppnin</t>
  </si>
  <si>
    <t>Fase a gironi</t>
  </si>
  <si>
    <t>조별 리그</t>
  </si>
  <si>
    <t>Grupės Etapas</t>
  </si>
  <si>
    <t>Фаза по групи</t>
  </si>
  <si>
    <t>Fażi tal-Gruppi</t>
  </si>
  <si>
    <t>Gruppespill</t>
  </si>
  <si>
    <t>مرحله گروهی</t>
  </si>
  <si>
    <t>Faza Grupowa</t>
  </si>
  <si>
    <t>Fase de grupos</t>
  </si>
  <si>
    <t>Faza Grupelor</t>
  </si>
  <si>
    <t>Групповой Раунд</t>
  </si>
  <si>
    <t>Grupno takmičenje</t>
  </si>
  <si>
    <t>Skupinová fáza</t>
  </si>
  <si>
    <t>Skupinski del</t>
  </si>
  <si>
    <t>Gruppspel</t>
  </si>
  <si>
    <t>รอบแรก</t>
  </si>
  <si>
    <t>Grup Aşaması</t>
  </si>
  <si>
    <t>Vòng Bảng</t>
  </si>
  <si>
    <t>Груповий етап</t>
  </si>
  <si>
    <t>گروپ بندی</t>
  </si>
  <si>
    <t>Round of 16</t>
  </si>
  <si>
    <t>Rundi I 16</t>
  </si>
  <si>
    <t>دور الستة عشر</t>
  </si>
  <si>
    <t>1/8 Եզրափակիչ</t>
  </si>
  <si>
    <t>16-da bir raund</t>
  </si>
  <si>
    <t>1/8 - финали</t>
  </si>
  <si>
    <t>Vuitens de final</t>
  </si>
  <si>
    <t>16强赛</t>
  </si>
  <si>
    <t>十六強</t>
  </si>
  <si>
    <t>Drugi krug</t>
  </si>
  <si>
    <t>Osmifinále</t>
  </si>
  <si>
    <t>Runde af 16</t>
  </si>
  <si>
    <t>Achtste finales</t>
  </si>
  <si>
    <t>1/8e de finales</t>
  </si>
  <si>
    <t>მერვედფინალი</t>
  </si>
  <si>
    <t>Achtelfinale</t>
  </si>
  <si>
    <t>Φάση των 16</t>
  </si>
  <si>
    <t>שמינית גמר</t>
  </si>
  <si>
    <t>Nyolcaddöntők</t>
  </si>
  <si>
    <t>Per Delapan Final</t>
  </si>
  <si>
    <t>16 liða úrslit</t>
  </si>
  <si>
    <t>Ottavi di finale</t>
  </si>
  <si>
    <t>16강전</t>
  </si>
  <si>
    <t>16-tuko Raundas</t>
  </si>
  <si>
    <t>1/8 финале</t>
  </si>
  <si>
    <t>L-Aħħar Sittax</t>
  </si>
  <si>
    <t>8-dels finale</t>
  </si>
  <si>
    <t xml:space="preserve"> یک هشتم نهائی</t>
  </si>
  <si>
    <t>1/8 Finału</t>
  </si>
  <si>
    <t>Oitavos de Final</t>
  </si>
  <si>
    <t>Optimi</t>
  </si>
  <si>
    <t>1/8 Финала</t>
  </si>
  <si>
    <t>Šesnaestina finala</t>
  </si>
  <si>
    <t>Osemfinále</t>
  </si>
  <si>
    <t>Osminafinala</t>
  </si>
  <si>
    <t>Octavos de final</t>
  </si>
  <si>
    <t>Åttondelsfinal</t>
  </si>
  <si>
    <t>รอบสอง</t>
  </si>
  <si>
    <t>Son 16</t>
  </si>
  <si>
    <t>Vòng 1/16</t>
  </si>
  <si>
    <t>1/8 фіналу</t>
  </si>
  <si>
    <t>سولھواں دور</t>
  </si>
  <si>
    <t>Quarterfinals</t>
  </si>
  <si>
    <t>Qerekfinalja</t>
  </si>
  <si>
    <t>دور الربع نهائي</t>
  </si>
  <si>
    <t>1/4 Եզրափակիչ</t>
  </si>
  <si>
    <t>Dörddə bir Final</t>
  </si>
  <si>
    <t>1/4 - финали</t>
  </si>
  <si>
    <t>Quarts de final</t>
  </si>
  <si>
    <t>8强赛</t>
  </si>
  <si>
    <t>八強</t>
  </si>
  <si>
    <t>Četvrtfinale</t>
  </si>
  <si>
    <t>Čtvrtfinále</t>
  </si>
  <si>
    <t>Kvartfinale</t>
  </si>
  <si>
    <t>Kwartfinales</t>
  </si>
  <si>
    <t>1/4 de finales</t>
  </si>
  <si>
    <t>მეოთხედფინალი</t>
  </si>
  <si>
    <t>Viertelfinale</t>
  </si>
  <si>
    <t>Προημιτελικοί</t>
  </si>
  <si>
    <t>רבע גמר</t>
  </si>
  <si>
    <t>Negyeddöntők</t>
  </si>
  <si>
    <t>Perempat Final</t>
  </si>
  <si>
    <t>8 liða úrslit</t>
  </si>
  <si>
    <t>Quarti di finale</t>
  </si>
  <si>
    <t>8강전</t>
  </si>
  <si>
    <t>Ketvirtfinaliai</t>
  </si>
  <si>
    <t>1/4 финале</t>
  </si>
  <si>
    <t>Kwarti-Finali</t>
  </si>
  <si>
    <t>یک چهارم نهائی</t>
  </si>
  <si>
    <t>Ćwierćfinały</t>
  </si>
  <si>
    <t>Quartos de Final</t>
  </si>
  <si>
    <t>Sferturi de finala</t>
  </si>
  <si>
    <t>Четвертьфиналы</t>
  </si>
  <si>
    <t>Štvrťfinále</t>
  </si>
  <si>
    <t>Četrtfinale</t>
  </si>
  <si>
    <t>Cuartos de Final</t>
  </si>
  <si>
    <t>Kvartsfinal</t>
  </si>
  <si>
    <t>รอบก่อนรองชนะเลิศ</t>
  </si>
  <si>
    <t>Çeyrek Final</t>
  </si>
  <si>
    <t>Tứ kết</t>
  </si>
  <si>
    <t>Чвертьфінал</t>
  </si>
  <si>
    <t>کواٹر فائنل</t>
  </si>
  <si>
    <t>Semi-Finals</t>
  </si>
  <si>
    <t>Gjysmëfinalja</t>
  </si>
  <si>
    <t>دور النصف نهائي</t>
  </si>
  <si>
    <t>Կիսաեզրափակիչ</t>
  </si>
  <si>
    <t>Yarım Final</t>
  </si>
  <si>
    <t>1/2 - финали</t>
  </si>
  <si>
    <t>Semifinals</t>
  </si>
  <si>
    <t>半决赛</t>
  </si>
  <si>
    <t>準決賽</t>
  </si>
  <si>
    <t>Polufinale</t>
  </si>
  <si>
    <t>Semifinále</t>
  </si>
  <si>
    <t>Semifinale</t>
  </si>
  <si>
    <t>Halve finales</t>
  </si>
  <si>
    <t>1/2 finales</t>
  </si>
  <si>
    <t>ნახევარფინალი</t>
  </si>
  <si>
    <t>Halbfinale</t>
  </si>
  <si>
    <t>Ημιτελικοί</t>
  </si>
  <si>
    <t>חצי גמר</t>
  </si>
  <si>
    <t>Elődöntők</t>
  </si>
  <si>
    <t>Semi Final</t>
  </si>
  <si>
    <t>Undanúrslit</t>
  </si>
  <si>
    <t>Semifinali</t>
  </si>
  <si>
    <t>준결승전</t>
  </si>
  <si>
    <t>Pusfinaliai</t>
  </si>
  <si>
    <t>1/2 финале</t>
  </si>
  <si>
    <t>Semi-Finali</t>
  </si>
  <si>
    <t>نیمه نهائی</t>
  </si>
  <si>
    <t>Półfinały</t>
  </si>
  <si>
    <t>Semi-final</t>
  </si>
  <si>
    <t>Полуфиналы</t>
  </si>
  <si>
    <t>Polfinale</t>
  </si>
  <si>
    <t>Semifinales</t>
  </si>
  <si>
    <t>Semifinal</t>
  </si>
  <si>
    <t>รอบรองชนะเลิศ</t>
  </si>
  <si>
    <t>Yarı Final</t>
  </si>
  <si>
    <t>Bán kết</t>
  </si>
  <si>
    <t>Півфінал</t>
  </si>
  <si>
    <t>سیمی فائنل</t>
  </si>
  <si>
    <t>Third-Place Play-Off</t>
  </si>
  <si>
    <t>Takimi për vendin e tretë</t>
  </si>
  <si>
    <t>تحديد المركزين الثالث والرابع</t>
  </si>
  <si>
    <t>3-րդ տեղի համար եզրափակիչ</t>
  </si>
  <si>
    <t>Üçüncü Yer Uğrunda</t>
  </si>
  <si>
    <t>Мач за трето място</t>
  </si>
  <si>
    <t>3r i 4t lloc</t>
  </si>
  <si>
    <t>季军赛</t>
  </si>
  <si>
    <t>季軍賽</t>
  </si>
  <si>
    <t>Za treće mjesto</t>
  </si>
  <si>
    <t>Zápas o 3.místo</t>
  </si>
  <si>
    <t>Tredjeplads Kamp</t>
  </si>
  <si>
    <t>Derde en vierde plaats</t>
  </si>
  <si>
    <t>Match pour la troisième place</t>
  </si>
  <si>
    <t>მესამე ადგილი</t>
  </si>
  <si>
    <t>Spiel um den dritten Platz</t>
  </si>
  <si>
    <t>Μικρός Τελικός</t>
  </si>
  <si>
    <t>Bronzmeccs</t>
  </si>
  <si>
    <t>Perebutan Tempat Ketiga</t>
  </si>
  <si>
    <t>Leikur um 3.sæti</t>
  </si>
  <si>
    <t>Finale 3°- 4° posto</t>
  </si>
  <si>
    <t>3,4위전</t>
  </si>
  <si>
    <t>Rungtynės dėl Trečios Vietos</t>
  </si>
  <si>
    <t>Натпревар за трето место</t>
  </si>
  <si>
    <t>Final għat-Tielet u r-Raba' Post</t>
  </si>
  <si>
    <t>Bronsefinale</t>
  </si>
  <si>
    <t>رده بندی</t>
  </si>
  <si>
    <t>Mecz o trzecie miejsce</t>
  </si>
  <si>
    <t>3º/4º lugar</t>
  </si>
  <si>
    <t>Finala mica</t>
  </si>
  <si>
    <t>Матч за Третье Место</t>
  </si>
  <si>
    <t xml:space="preserve">Zápas o 3. miesto </t>
  </si>
  <si>
    <t>Za tretje mesto</t>
  </si>
  <si>
    <t>Tercer puesto</t>
  </si>
  <si>
    <t>Match om tredje pris</t>
  </si>
  <si>
    <t>รอบชิงที่ 3</t>
  </si>
  <si>
    <t>Üçüncülük Maçı</t>
  </si>
  <si>
    <t>Tranh hạng 3</t>
  </si>
  <si>
    <t>Матч за третє місце</t>
  </si>
  <si>
    <t>تیسرے مقام کے لئے کھیل</t>
  </si>
  <si>
    <t>Final</t>
  </si>
  <si>
    <t>Finalja</t>
  </si>
  <si>
    <t>المباراة النهائية</t>
  </si>
  <si>
    <t>Եզրափակիչ</t>
  </si>
  <si>
    <t>Финал</t>
  </si>
  <si>
    <t>总决赛</t>
  </si>
  <si>
    <t>總決賽</t>
  </si>
  <si>
    <t>Finale</t>
  </si>
  <si>
    <t>Finále</t>
  </si>
  <si>
    <t>ფინალი</t>
  </si>
  <si>
    <t>Τελικός</t>
  </si>
  <si>
    <t>גמר</t>
  </si>
  <si>
    <t>Döntő</t>
  </si>
  <si>
    <t>Úrslit</t>
  </si>
  <si>
    <t>결승전</t>
  </si>
  <si>
    <t>Finalas</t>
  </si>
  <si>
    <t>Финале</t>
  </si>
  <si>
    <t>Finali</t>
  </si>
  <si>
    <t>فینال</t>
  </si>
  <si>
    <t>Finał</t>
  </si>
  <si>
    <t>FINALA</t>
  </si>
  <si>
    <t>รอบชิงชนะเลิศ</t>
  </si>
  <si>
    <t>Chung Kết</t>
  </si>
  <si>
    <t>Фінал</t>
  </si>
  <si>
    <t>فائنل</t>
  </si>
  <si>
    <t>Group</t>
  </si>
  <si>
    <t>Grupi</t>
  </si>
  <si>
    <t>المجموعة</t>
  </si>
  <si>
    <t>Խումբ</t>
  </si>
  <si>
    <t>Qrup</t>
  </si>
  <si>
    <t>Група</t>
  </si>
  <si>
    <t>Grup</t>
  </si>
  <si>
    <t>小组</t>
  </si>
  <si>
    <t>小組</t>
  </si>
  <si>
    <t>Grupa</t>
  </si>
  <si>
    <t>Skupina</t>
  </si>
  <si>
    <t>Gruppe</t>
  </si>
  <si>
    <t>Groep</t>
  </si>
  <si>
    <t>Groupe</t>
  </si>
  <si>
    <t>ჯგუფი</t>
  </si>
  <si>
    <t>Όμιλος</t>
  </si>
  <si>
    <t>בית</t>
  </si>
  <si>
    <t>Csoport</t>
  </si>
  <si>
    <t>Kelompok</t>
  </si>
  <si>
    <t>Riðill</t>
  </si>
  <si>
    <t>Gruppo</t>
  </si>
  <si>
    <t>그룹</t>
  </si>
  <si>
    <t>Grupė</t>
  </si>
  <si>
    <t>Grupp</t>
  </si>
  <si>
    <t>گروه</t>
  </si>
  <si>
    <t>Grupo</t>
  </si>
  <si>
    <t>Группа</t>
  </si>
  <si>
    <t>สาย</t>
  </si>
  <si>
    <t>Bảng</t>
  </si>
  <si>
    <t>PL</t>
  </si>
  <si>
    <t>L</t>
  </si>
  <si>
    <t>لعب</t>
  </si>
  <si>
    <t>Խ</t>
  </si>
  <si>
    <t>O</t>
  </si>
  <si>
    <t>М</t>
  </si>
  <si>
    <t>J</t>
  </si>
  <si>
    <t>场次</t>
  </si>
  <si>
    <t>賽</t>
  </si>
  <si>
    <t>Z</t>
  </si>
  <si>
    <t>SP</t>
  </si>
  <si>
    <t>WG</t>
  </si>
  <si>
    <t>თ</t>
  </si>
  <si>
    <t>ΑΓ</t>
  </si>
  <si>
    <t>משחקים</t>
  </si>
  <si>
    <t>M</t>
  </si>
  <si>
    <t>Main</t>
  </si>
  <si>
    <t>G</t>
  </si>
  <si>
    <t>경기</t>
  </si>
  <si>
    <t>Žst</t>
  </si>
  <si>
    <t>О</t>
  </si>
  <si>
    <t>S</t>
  </si>
  <si>
    <t>بازی</t>
  </si>
  <si>
    <t>И</t>
  </si>
  <si>
    <t>UT</t>
  </si>
  <si>
    <t>Sp</t>
  </si>
  <si>
    <t>แข่ง</t>
  </si>
  <si>
    <t>Trận</t>
  </si>
  <si>
    <t>І</t>
  </si>
  <si>
    <t>کھیلے گئے مقابلے</t>
  </si>
  <si>
    <t>W</t>
  </si>
  <si>
    <t>F</t>
  </si>
  <si>
    <t>فاز</t>
  </si>
  <si>
    <t>Հ</t>
  </si>
  <si>
    <t>Q</t>
  </si>
  <si>
    <t>П</t>
  </si>
  <si>
    <t>胜</t>
  </si>
  <si>
    <t>勝</t>
  </si>
  <si>
    <t>V</t>
  </si>
  <si>
    <t>მოგ</t>
  </si>
  <si>
    <t>Ν</t>
  </si>
  <si>
    <t>נצחונות</t>
  </si>
  <si>
    <t>GY</t>
  </si>
  <si>
    <t>Menang</t>
  </si>
  <si>
    <t>U</t>
  </si>
  <si>
    <t>승</t>
  </si>
  <si>
    <t>R</t>
  </si>
  <si>
    <t>برد</t>
  </si>
  <si>
    <t>В</t>
  </si>
  <si>
    <t>P</t>
  </si>
  <si>
    <t>ชนะ</t>
  </si>
  <si>
    <t>T</t>
  </si>
  <si>
    <t>جیت</t>
  </si>
  <si>
    <t>DRAW</t>
  </si>
  <si>
    <t>BAR</t>
  </si>
  <si>
    <t>تعادل</t>
  </si>
  <si>
    <t>Ո</t>
  </si>
  <si>
    <t>H</t>
  </si>
  <si>
    <t>Р</t>
  </si>
  <si>
    <t>E</t>
  </si>
  <si>
    <t>平</t>
  </si>
  <si>
    <t>和</t>
  </si>
  <si>
    <t>Uafgjort</t>
  </si>
  <si>
    <t>N</t>
  </si>
  <si>
    <t>ფრე</t>
  </si>
  <si>
    <t>Ι</t>
  </si>
  <si>
    <t>תיקו</t>
  </si>
  <si>
    <t>D</t>
  </si>
  <si>
    <t>Seri</t>
  </si>
  <si>
    <t>Jafnt</t>
  </si>
  <si>
    <t>무</t>
  </si>
  <si>
    <t>Lyg</t>
  </si>
  <si>
    <t>Н</t>
  </si>
  <si>
    <t>I</t>
  </si>
  <si>
    <t>مساوی</t>
  </si>
  <si>
    <t>NER.</t>
  </si>
  <si>
    <t>เสมอ</t>
  </si>
  <si>
    <t>B</t>
  </si>
  <si>
    <t>برابر</t>
  </si>
  <si>
    <t>خسر</t>
  </si>
  <si>
    <t>Պ</t>
  </si>
  <si>
    <t>З</t>
  </si>
  <si>
    <t>负</t>
  </si>
  <si>
    <t>負</t>
  </si>
  <si>
    <t>წაგ</t>
  </si>
  <si>
    <t xml:space="preserve">Η </t>
  </si>
  <si>
    <t>הפסדים</t>
  </si>
  <si>
    <t>Kalah</t>
  </si>
  <si>
    <t>패</t>
  </si>
  <si>
    <t>باخت</t>
  </si>
  <si>
    <t>แพ้</t>
  </si>
  <si>
    <t>ہارے گئے مقابلے</t>
  </si>
  <si>
    <t>GF - GA</t>
  </si>
  <si>
    <t>GSH-GP</t>
  </si>
  <si>
    <t>عليه - له</t>
  </si>
  <si>
    <t>ԽԳ-ԲԳ</t>
  </si>
  <si>
    <t>QV - QB</t>
  </si>
  <si>
    <t>Гол. Разл.</t>
  </si>
  <si>
    <t>GF - GC</t>
  </si>
  <si>
    <t>得失球</t>
  </si>
  <si>
    <t>得球 - 失球</t>
  </si>
  <si>
    <t>GV - GI</t>
  </si>
  <si>
    <t>MF - MI</t>
  </si>
  <si>
    <t>DV-DT</t>
  </si>
  <si>
    <t>BP - BC</t>
  </si>
  <si>
    <t>გგ - მგ</t>
  </si>
  <si>
    <t>ET - KT</t>
  </si>
  <si>
    <t>Υ-Κ</t>
  </si>
  <si>
    <t>יחס שערים</t>
  </si>
  <si>
    <t>Gólkül.</t>
  </si>
  <si>
    <t xml:space="preserve">Skor </t>
  </si>
  <si>
    <t>S - F</t>
  </si>
  <si>
    <t>GF - GS</t>
  </si>
  <si>
    <t>골득실</t>
  </si>
  <si>
    <t>Įm - Pr</t>
  </si>
  <si>
    <t>Разлика</t>
  </si>
  <si>
    <t>GF - GK</t>
  </si>
  <si>
    <t>Mål</t>
  </si>
  <si>
    <t>خورده-زده</t>
  </si>
  <si>
    <t>Z - S</t>
  </si>
  <si>
    <t>GM - GS</t>
  </si>
  <si>
    <t>GM - GP</t>
  </si>
  <si>
    <t>З - П</t>
  </si>
  <si>
    <t>GD - GP</t>
  </si>
  <si>
    <t>GS-GI</t>
  </si>
  <si>
    <t>GM – IM</t>
  </si>
  <si>
    <t>ได้ - เสีย</t>
  </si>
  <si>
    <t>A - Y</t>
  </si>
  <si>
    <t>Hiệu số</t>
  </si>
  <si>
    <t xml:space="preserve">М </t>
  </si>
  <si>
    <t>گول کئے- انکے خلاف گول کئے گئے</t>
  </si>
  <si>
    <t>PNT</t>
  </si>
  <si>
    <t>PIK</t>
  </si>
  <si>
    <t>النقاط</t>
  </si>
  <si>
    <t>Մ</t>
  </si>
  <si>
    <t>Xal</t>
  </si>
  <si>
    <t>Т</t>
  </si>
  <si>
    <t>Punts</t>
  </si>
  <si>
    <t>积分</t>
  </si>
  <si>
    <t>分數</t>
  </si>
  <si>
    <t>Body</t>
  </si>
  <si>
    <t>PTS</t>
  </si>
  <si>
    <t>ქულა</t>
  </si>
  <si>
    <t>PKT</t>
  </si>
  <si>
    <t>ΒΘ</t>
  </si>
  <si>
    <t>נקודות</t>
  </si>
  <si>
    <t>Nilai</t>
  </si>
  <si>
    <t>Stig</t>
  </si>
  <si>
    <t>Punti</t>
  </si>
  <si>
    <t>승점</t>
  </si>
  <si>
    <t>Tšk</t>
  </si>
  <si>
    <t>Б</t>
  </si>
  <si>
    <t>امتیاز</t>
  </si>
  <si>
    <t>Pkt</t>
  </si>
  <si>
    <t>ОЧКИ</t>
  </si>
  <si>
    <t>BOD</t>
  </si>
  <si>
    <t>คะแนน</t>
  </si>
  <si>
    <t>Điểm</t>
  </si>
  <si>
    <t>نشان</t>
  </si>
  <si>
    <t>Sun</t>
  </si>
  <si>
    <t>Diel</t>
  </si>
  <si>
    <t>الأحد</t>
  </si>
  <si>
    <t>Կիր.</t>
  </si>
  <si>
    <t>Нед</t>
  </si>
  <si>
    <t>Diu</t>
  </si>
  <si>
    <t>周日</t>
  </si>
  <si>
    <t>Ned</t>
  </si>
  <si>
    <t>Ne</t>
  </si>
  <si>
    <t>Søn</t>
  </si>
  <si>
    <t>Zo</t>
  </si>
  <si>
    <t>Dim</t>
  </si>
  <si>
    <t>კვირა</t>
  </si>
  <si>
    <t>Κυρ</t>
  </si>
  <si>
    <t>ראשון</t>
  </si>
  <si>
    <t>Vas</t>
  </si>
  <si>
    <t>Min</t>
  </si>
  <si>
    <t>Dom</t>
  </si>
  <si>
    <t>일</t>
  </si>
  <si>
    <t>Sekm</t>
  </si>
  <si>
    <t>Ħad</t>
  </si>
  <si>
    <t>یکشنبه</t>
  </si>
  <si>
    <t>Nd</t>
  </si>
  <si>
    <t>Dum</t>
  </si>
  <si>
    <t>Вс</t>
  </si>
  <si>
    <t>Sön</t>
  </si>
  <si>
    <t>อาทิตย์</t>
  </si>
  <si>
    <t>Paz</t>
  </si>
  <si>
    <t>CN</t>
  </si>
  <si>
    <t>Нд</t>
  </si>
  <si>
    <t>اتوار</t>
  </si>
  <si>
    <t>Mon</t>
  </si>
  <si>
    <t>Hënë</t>
  </si>
  <si>
    <t>الاثنين</t>
  </si>
  <si>
    <t>Երկ.</t>
  </si>
  <si>
    <t>BE</t>
  </si>
  <si>
    <t>Пон</t>
  </si>
  <si>
    <t>Dil</t>
  </si>
  <si>
    <t>周一</t>
  </si>
  <si>
    <t>Pon</t>
  </si>
  <si>
    <t>Po</t>
  </si>
  <si>
    <t>Man</t>
  </si>
  <si>
    <t>Ma</t>
  </si>
  <si>
    <t>Lun</t>
  </si>
  <si>
    <t>ორშ</t>
  </si>
  <si>
    <t>Δευ</t>
  </si>
  <si>
    <t>שני</t>
  </si>
  <si>
    <t>Hét</t>
  </si>
  <si>
    <t>Sen</t>
  </si>
  <si>
    <t>Mán</t>
  </si>
  <si>
    <t>월</t>
  </si>
  <si>
    <t>Pirm</t>
  </si>
  <si>
    <t>Tne</t>
  </si>
  <si>
    <t>دوشنبه</t>
  </si>
  <si>
    <t>Pn</t>
  </si>
  <si>
    <t>Seg</t>
  </si>
  <si>
    <t>Пн</t>
  </si>
  <si>
    <t>Mån</t>
  </si>
  <si>
    <t>จันทร์</t>
  </si>
  <si>
    <t>Pzt</t>
  </si>
  <si>
    <t>T2</t>
  </si>
  <si>
    <t>پیر</t>
  </si>
  <si>
    <t>Tue</t>
  </si>
  <si>
    <t>Mar</t>
  </si>
  <si>
    <t>الثلاثاء</t>
  </si>
  <si>
    <t>Երեք.</t>
  </si>
  <si>
    <t>ÇA</t>
  </si>
  <si>
    <t>Вт</t>
  </si>
  <si>
    <t>周二</t>
  </si>
  <si>
    <t>Uto</t>
  </si>
  <si>
    <t>Út</t>
  </si>
  <si>
    <t>Tir</t>
  </si>
  <si>
    <t>Di</t>
  </si>
  <si>
    <t>სამშ</t>
  </si>
  <si>
    <t>Τρι</t>
  </si>
  <si>
    <t>שלישי</t>
  </si>
  <si>
    <t>Ke</t>
  </si>
  <si>
    <t>Sel</t>
  </si>
  <si>
    <t>Þri</t>
  </si>
  <si>
    <t>화</t>
  </si>
  <si>
    <t>Antr</t>
  </si>
  <si>
    <t>Вто</t>
  </si>
  <si>
    <t>Tli</t>
  </si>
  <si>
    <t>Tirs</t>
  </si>
  <si>
    <t>سه شنبه</t>
  </si>
  <si>
    <t>Wt</t>
  </si>
  <si>
    <t>Ter</t>
  </si>
  <si>
    <t>Ut</t>
  </si>
  <si>
    <t>Tor</t>
  </si>
  <si>
    <t>Tis</t>
  </si>
  <si>
    <t>อังคาร</t>
  </si>
  <si>
    <t>Sal</t>
  </si>
  <si>
    <t>T3</t>
  </si>
  <si>
    <t>منگل</t>
  </si>
  <si>
    <t>Wed</t>
  </si>
  <si>
    <t>Mër</t>
  </si>
  <si>
    <t>الأربعاء</t>
  </si>
  <si>
    <t>Չոր.</t>
  </si>
  <si>
    <t>Ç</t>
  </si>
  <si>
    <t>Сря</t>
  </si>
  <si>
    <t>Dix</t>
  </si>
  <si>
    <t>周三</t>
  </si>
  <si>
    <t>Sri</t>
  </si>
  <si>
    <t>St</t>
  </si>
  <si>
    <t>Ons</t>
  </si>
  <si>
    <t>Wo</t>
  </si>
  <si>
    <t>Mer</t>
  </si>
  <si>
    <t>ოთხშ</t>
  </si>
  <si>
    <t>Τετ</t>
  </si>
  <si>
    <t>רביעי</t>
  </si>
  <si>
    <t>Sze</t>
  </si>
  <si>
    <t>Rab</t>
  </si>
  <si>
    <t>Mið</t>
  </si>
  <si>
    <t>수</t>
  </si>
  <si>
    <t>Treč</t>
  </si>
  <si>
    <t>Сре</t>
  </si>
  <si>
    <t>Erb</t>
  </si>
  <si>
    <t>چهارشنبه</t>
  </si>
  <si>
    <t>Śr</t>
  </si>
  <si>
    <t>Qua</t>
  </si>
  <si>
    <t>Mie</t>
  </si>
  <si>
    <t>Ср</t>
  </si>
  <si>
    <t>Sre</t>
  </si>
  <si>
    <t>พุธ</t>
  </si>
  <si>
    <t>Çar</t>
  </si>
  <si>
    <t>T4</t>
  </si>
  <si>
    <t>بدھ</t>
  </si>
  <si>
    <t>Thu</t>
  </si>
  <si>
    <t>Enjt</t>
  </si>
  <si>
    <t>الخميس</t>
  </si>
  <si>
    <t>Հինգ.</t>
  </si>
  <si>
    <t>CA</t>
  </si>
  <si>
    <t>Четв</t>
  </si>
  <si>
    <t>Dij</t>
  </si>
  <si>
    <t>周四</t>
  </si>
  <si>
    <t>Čet</t>
  </si>
  <si>
    <t>Čt</t>
  </si>
  <si>
    <t>Do</t>
  </si>
  <si>
    <t>Jeu</t>
  </si>
  <si>
    <t>ხუთშ</t>
  </si>
  <si>
    <t>Πεμ</t>
  </si>
  <si>
    <t>חמישי</t>
  </si>
  <si>
    <t>Csü</t>
  </si>
  <si>
    <t>Kam</t>
  </si>
  <si>
    <t>Fim</t>
  </si>
  <si>
    <t>Gio</t>
  </si>
  <si>
    <t>목</t>
  </si>
  <si>
    <t>Ketv</t>
  </si>
  <si>
    <t>Чет</t>
  </si>
  <si>
    <t>Ħam</t>
  </si>
  <si>
    <t>Tors</t>
  </si>
  <si>
    <t>پنجشنبه</t>
  </si>
  <si>
    <t>Cz</t>
  </si>
  <si>
    <t>Qui</t>
  </si>
  <si>
    <t>Joi</t>
  </si>
  <si>
    <t>Чт</t>
  </si>
  <si>
    <t>Št</t>
  </si>
  <si>
    <t>พฤหัส</t>
  </si>
  <si>
    <t>Per</t>
  </si>
  <si>
    <t>T5</t>
  </si>
  <si>
    <t>جمعرات</t>
  </si>
  <si>
    <t>Fri</t>
  </si>
  <si>
    <t>Pre</t>
  </si>
  <si>
    <t>الجمعة</t>
  </si>
  <si>
    <t>Ուրբ.</t>
  </si>
  <si>
    <t>C</t>
  </si>
  <si>
    <t>Пет</t>
  </si>
  <si>
    <t>Div</t>
  </si>
  <si>
    <t>周五</t>
  </si>
  <si>
    <t>Pet</t>
  </si>
  <si>
    <t>Pá</t>
  </si>
  <si>
    <t>Fre</t>
  </si>
  <si>
    <t>Vr</t>
  </si>
  <si>
    <t>Ven</t>
  </si>
  <si>
    <t>პარ</t>
  </si>
  <si>
    <t>Παρ</t>
  </si>
  <si>
    <t>שישי</t>
  </si>
  <si>
    <t>Pé</t>
  </si>
  <si>
    <t>Jum</t>
  </si>
  <si>
    <t>Fös</t>
  </si>
  <si>
    <t>금</t>
  </si>
  <si>
    <t>Penk</t>
  </si>
  <si>
    <t>Ġim</t>
  </si>
  <si>
    <t>جمعه</t>
  </si>
  <si>
    <t>Pt</t>
  </si>
  <si>
    <t>Sex</t>
  </si>
  <si>
    <t>Vin</t>
  </si>
  <si>
    <t>Пт</t>
  </si>
  <si>
    <t>Pi</t>
  </si>
  <si>
    <t>ศุกร์</t>
  </si>
  <si>
    <t>Cum</t>
  </si>
  <si>
    <t>T6</t>
  </si>
  <si>
    <t>جمعہ</t>
  </si>
  <si>
    <t>Sat</t>
  </si>
  <si>
    <t>Sht</t>
  </si>
  <si>
    <t>السبت</t>
  </si>
  <si>
    <t>Շաբ.</t>
  </si>
  <si>
    <t>Ş</t>
  </si>
  <si>
    <t>Съб</t>
  </si>
  <si>
    <t>Dis</t>
  </si>
  <si>
    <t>周六</t>
  </si>
  <si>
    <t>Sub</t>
  </si>
  <si>
    <t>So</t>
  </si>
  <si>
    <t>Lør</t>
  </si>
  <si>
    <t>Za</t>
  </si>
  <si>
    <t>Sam</t>
  </si>
  <si>
    <t>შაბ</t>
  </si>
  <si>
    <t>Σαβ</t>
  </si>
  <si>
    <t>שבת</t>
  </si>
  <si>
    <t>Szo</t>
  </si>
  <si>
    <t>Sab</t>
  </si>
  <si>
    <t>Lau</t>
  </si>
  <si>
    <t>토</t>
  </si>
  <si>
    <t>Šešt</t>
  </si>
  <si>
    <t>Саб</t>
  </si>
  <si>
    <t>Sib</t>
  </si>
  <si>
    <t>شنبه</t>
  </si>
  <si>
    <t>Сб</t>
  </si>
  <si>
    <t>Sob</t>
  </si>
  <si>
    <t>Lör</t>
  </si>
  <si>
    <t>เสาร์</t>
  </si>
  <si>
    <t>Cmt</t>
  </si>
  <si>
    <t>T7</t>
  </si>
  <si>
    <t>سنیچر</t>
  </si>
  <si>
    <t>Jan</t>
  </si>
  <si>
    <t>كانون ثاني</t>
  </si>
  <si>
    <t>Հունվ.</t>
  </si>
  <si>
    <t>Yan</t>
  </si>
  <si>
    <t>Януари</t>
  </si>
  <si>
    <t>Gen</t>
  </si>
  <si>
    <t>一月</t>
  </si>
  <si>
    <t>Sij</t>
  </si>
  <si>
    <t>Janv</t>
  </si>
  <si>
    <t>იან</t>
  </si>
  <si>
    <t>Ιαν</t>
  </si>
  <si>
    <t>ינואר</t>
  </si>
  <si>
    <t>1월</t>
  </si>
  <si>
    <t>Saus</t>
  </si>
  <si>
    <t>Јан</t>
  </si>
  <si>
    <t>زانویه</t>
  </si>
  <si>
    <t>Sty</t>
  </si>
  <si>
    <t>Ian</t>
  </si>
  <si>
    <t>Янв</t>
  </si>
  <si>
    <t>Ene</t>
  </si>
  <si>
    <t>jan</t>
  </si>
  <si>
    <t>มกราคม</t>
  </si>
  <si>
    <t>Oca</t>
  </si>
  <si>
    <t>Tháng 1</t>
  </si>
  <si>
    <t>Січ</t>
  </si>
  <si>
    <t>جنوری</t>
  </si>
  <si>
    <t>Feb</t>
  </si>
  <si>
    <t>Shk</t>
  </si>
  <si>
    <t>شباط</t>
  </si>
  <si>
    <t>Փետր.</t>
  </si>
  <si>
    <t>Fev</t>
  </si>
  <si>
    <t>Февруари</t>
  </si>
  <si>
    <t>二月</t>
  </si>
  <si>
    <t>Vel</t>
  </si>
  <si>
    <t>Févr</t>
  </si>
  <si>
    <t>თებ</t>
  </si>
  <si>
    <t>Φεβ</t>
  </si>
  <si>
    <t>פברואר</t>
  </si>
  <si>
    <t>Peb</t>
  </si>
  <si>
    <t>2월</t>
  </si>
  <si>
    <t>Фев</t>
  </si>
  <si>
    <t>Fra</t>
  </si>
  <si>
    <t>فوریه</t>
  </si>
  <si>
    <t>Lut</t>
  </si>
  <si>
    <t>กุมภาพันธ์</t>
  </si>
  <si>
    <t>Şub</t>
  </si>
  <si>
    <t>Tháng 2</t>
  </si>
  <si>
    <t>Лют</t>
  </si>
  <si>
    <t>فروری</t>
  </si>
  <si>
    <t>آذار</t>
  </si>
  <si>
    <t>Մարտ</t>
  </si>
  <si>
    <t>Март</t>
  </si>
  <si>
    <t>三月</t>
  </si>
  <si>
    <t>Ožu</t>
  </si>
  <si>
    <t>Mrt</t>
  </si>
  <si>
    <t>Mars</t>
  </si>
  <si>
    <t>მარ</t>
  </si>
  <si>
    <t>Mrz</t>
  </si>
  <si>
    <t>Μαρ</t>
  </si>
  <si>
    <t>מרץ</t>
  </si>
  <si>
    <t>Már</t>
  </si>
  <si>
    <t>3월</t>
  </si>
  <si>
    <t>Kov</t>
  </si>
  <si>
    <t>Мар</t>
  </si>
  <si>
    <t>مارس</t>
  </si>
  <si>
    <t>mar</t>
  </si>
  <si>
    <t>มีนาคม</t>
  </si>
  <si>
    <t>Tháng 3</t>
  </si>
  <si>
    <t>Бер</t>
  </si>
  <si>
    <t>مارچ</t>
  </si>
  <si>
    <t>Apr</t>
  </si>
  <si>
    <t>Pri</t>
  </si>
  <si>
    <t>نيسان</t>
  </si>
  <si>
    <t>Ապրիլ</t>
  </si>
  <si>
    <t>Април</t>
  </si>
  <si>
    <t>Abr</t>
  </si>
  <si>
    <t>四月</t>
  </si>
  <si>
    <t>Tra</t>
  </si>
  <si>
    <t>Avr</t>
  </si>
  <si>
    <t>აპრ</t>
  </si>
  <si>
    <t>Απρ</t>
  </si>
  <si>
    <t>אפריל</t>
  </si>
  <si>
    <t>Ápr</t>
  </si>
  <si>
    <t>4월</t>
  </si>
  <si>
    <t>Bal</t>
  </si>
  <si>
    <t>Апр</t>
  </si>
  <si>
    <t>آوریل</t>
  </si>
  <si>
    <t>Kwi</t>
  </si>
  <si>
    <t>apr</t>
  </si>
  <si>
    <t>เมษายน</t>
  </si>
  <si>
    <t>Nis</t>
  </si>
  <si>
    <t>Tháng 4</t>
  </si>
  <si>
    <t>Квіт</t>
  </si>
  <si>
    <t>اپریل</t>
  </si>
  <si>
    <t>May</t>
  </si>
  <si>
    <t>Maj</t>
  </si>
  <si>
    <t>أياد</t>
  </si>
  <si>
    <t>Մայիս</t>
  </si>
  <si>
    <t>Май</t>
  </si>
  <si>
    <t>Mai</t>
  </si>
  <si>
    <t>五月</t>
  </si>
  <si>
    <t>Svi</t>
  </si>
  <si>
    <t>Mei</t>
  </si>
  <si>
    <t>მაი</t>
  </si>
  <si>
    <t>Μαϊ</t>
  </si>
  <si>
    <t>מאי</t>
  </si>
  <si>
    <t>Máj</t>
  </si>
  <si>
    <t>Maí</t>
  </si>
  <si>
    <t>Mag</t>
  </si>
  <si>
    <t>5월</t>
  </si>
  <si>
    <t>Geg</t>
  </si>
  <si>
    <t>Мај</t>
  </si>
  <si>
    <t>Mej</t>
  </si>
  <si>
    <t>می</t>
  </si>
  <si>
    <t>maj</t>
  </si>
  <si>
    <t>พฤษภาคม</t>
  </si>
  <si>
    <t>Tháng 5</t>
  </si>
  <si>
    <t>Трав</t>
  </si>
  <si>
    <t>مئی</t>
  </si>
  <si>
    <t>Jun</t>
  </si>
  <si>
    <t>Qer</t>
  </si>
  <si>
    <t>حزيران</t>
  </si>
  <si>
    <t>Հունիս</t>
  </si>
  <si>
    <t>İyn</t>
  </si>
  <si>
    <t>Юни</t>
  </si>
  <si>
    <t>六月</t>
  </si>
  <si>
    <t>Lip</t>
  </si>
  <si>
    <t>Čer</t>
  </si>
  <si>
    <t>Juin</t>
  </si>
  <si>
    <t>ივნ</t>
  </si>
  <si>
    <t>Ιουν</t>
  </si>
  <si>
    <t>יוני</t>
  </si>
  <si>
    <t>Jún</t>
  </si>
  <si>
    <t>Giu</t>
  </si>
  <si>
    <t>6월</t>
  </si>
  <si>
    <t>Birž</t>
  </si>
  <si>
    <t>Јун</t>
  </si>
  <si>
    <t>Ġun</t>
  </si>
  <si>
    <t>ژوئن</t>
  </si>
  <si>
    <t>Cze</t>
  </si>
  <si>
    <t>Iun</t>
  </si>
  <si>
    <t>Июн</t>
  </si>
  <si>
    <t>jun</t>
  </si>
  <si>
    <t>มิถุนายน</t>
  </si>
  <si>
    <t>Haz</t>
  </si>
  <si>
    <t>Tháng 6</t>
  </si>
  <si>
    <t>Черв</t>
  </si>
  <si>
    <t>جون</t>
  </si>
  <si>
    <t>Jul</t>
  </si>
  <si>
    <t>Kor</t>
  </si>
  <si>
    <t>تموز</t>
  </si>
  <si>
    <t>Հուլիս</t>
  </si>
  <si>
    <t>İyl</t>
  </si>
  <si>
    <t>Юли</t>
  </si>
  <si>
    <t>七月</t>
  </si>
  <si>
    <t>Srp</t>
  </si>
  <si>
    <t>Čec</t>
  </si>
  <si>
    <t>Juil</t>
  </si>
  <si>
    <t>ივლ</t>
  </si>
  <si>
    <t>Ιουλ</t>
  </si>
  <si>
    <t>יולי</t>
  </si>
  <si>
    <t>Júl</t>
  </si>
  <si>
    <t>Lug</t>
  </si>
  <si>
    <t>7월</t>
  </si>
  <si>
    <t>Lie</t>
  </si>
  <si>
    <t>Јул</t>
  </si>
  <si>
    <t>Lul</t>
  </si>
  <si>
    <t>ژولای</t>
  </si>
  <si>
    <t>Iul</t>
  </si>
  <si>
    <t>Июл</t>
  </si>
  <si>
    <t>jul</t>
  </si>
  <si>
    <t>กรกฎาคม</t>
  </si>
  <si>
    <t>Tem</t>
  </si>
  <si>
    <t>Tháng 7</t>
  </si>
  <si>
    <t>Лип</t>
  </si>
  <si>
    <t>جولائی</t>
  </si>
  <si>
    <t>Aug</t>
  </si>
  <si>
    <t>Gus</t>
  </si>
  <si>
    <t>آب</t>
  </si>
  <si>
    <t>Օգոս.</t>
  </si>
  <si>
    <t>Avq</t>
  </si>
  <si>
    <t>Август</t>
  </si>
  <si>
    <t>Ago</t>
  </si>
  <si>
    <t>八月</t>
  </si>
  <si>
    <t>Kol</t>
  </si>
  <si>
    <t>Août</t>
  </si>
  <si>
    <t>აგვ</t>
  </si>
  <si>
    <t>Αυγ</t>
  </si>
  <si>
    <t>אוגוסט</t>
  </si>
  <si>
    <t>Agu</t>
  </si>
  <si>
    <t>Ágú</t>
  </si>
  <si>
    <t>8월</t>
  </si>
  <si>
    <t>Rugp</t>
  </si>
  <si>
    <t>Авг</t>
  </si>
  <si>
    <t>Aww</t>
  </si>
  <si>
    <t>اگوست</t>
  </si>
  <si>
    <t>Się</t>
  </si>
  <si>
    <t>Avg</t>
  </si>
  <si>
    <t>สิงหาคม</t>
  </si>
  <si>
    <t>Ağu</t>
  </si>
  <si>
    <t>Tháng 8</t>
  </si>
  <si>
    <t>Серп</t>
  </si>
  <si>
    <t>اگست</t>
  </si>
  <si>
    <t>Sep</t>
  </si>
  <si>
    <t>Shta</t>
  </si>
  <si>
    <t>أيلول</t>
  </si>
  <si>
    <t>Սեպտ.</t>
  </si>
  <si>
    <t>Септември</t>
  </si>
  <si>
    <t>Set</t>
  </si>
  <si>
    <t>九月</t>
  </si>
  <si>
    <t>Ruj</t>
  </si>
  <si>
    <t>Sept</t>
  </si>
  <si>
    <t>სექ</t>
  </si>
  <si>
    <t>Σεπ</t>
  </si>
  <si>
    <t>ספטמבר</t>
  </si>
  <si>
    <t>Szep</t>
  </si>
  <si>
    <t>9월</t>
  </si>
  <si>
    <t>Rugs</t>
  </si>
  <si>
    <t>Сеп</t>
  </si>
  <si>
    <t>سپتامبر</t>
  </si>
  <si>
    <t>Wrz</t>
  </si>
  <si>
    <t>Сен</t>
  </si>
  <si>
    <t>sep</t>
  </si>
  <si>
    <t>กันยายน</t>
  </si>
  <si>
    <t>Eyl</t>
  </si>
  <si>
    <t>Tháng 9</t>
  </si>
  <si>
    <t>Вер</t>
  </si>
  <si>
    <t>ستمبر</t>
  </si>
  <si>
    <t>Oct</t>
  </si>
  <si>
    <t>Tet</t>
  </si>
  <si>
    <t>تشرين أول</t>
  </si>
  <si>
    <t>Հոկտ.</t>
  </si>
  <si>
    <t>Okt</t>
  </si>
  <si>
    <t>Октомври</t>
  </si>
  <si>
    <t>十月</t>
  </si>
  <si>
    <t>Lis</t>
  </si>
  <si>
    <t>ოქტ</t>
  </si>
  <si>
    <t>Οκτ</t>
  </si>
  <si>
    <t>אוקטובר</t>
  </si>
  <si>
    <t>Ott</t>
  </si>
  <si>
    <t>10월</t>
  </si>
  <si>
    <t>Spa</t>
  </si>
  <si>
    <t>Окт</t>
  </si>
  <si>
    <t>اکتبر</t>
  </si>
  <si>
    <t>Paź</t>
  </si>
  <si>
    <t>Out</t>
  </si>
  <si>
    <t>okt</t>
  </si>
  <si>
    <t>ตุลาคม</t>
  </si>
  <si>
    <t>Eki</t>
  </si>
  <si>
    <t>Tháng 10</t>
  </si>
  <si>
    <t>Жовт</t>
  </si>
  <si>
    <t>اکتوبر</t>
  </si>
  <si>
    <t>Nov</t>
  </si>
  <si>
    <t>Nën</t>
  </si>
  <si>
    <t>تشرين ثاني</t>
  </si>
  <si>
    <t>Նոյեմ.</t>
  </si>
  <si>
    <t>Noy</t>
  </si>
  <si>
    <t>Ноември</t>
  </si>
  <si>
    <t>十一月</t>
  </si>
  <si>
    <t>Stu</t>
  </si>
  <si>
    <t>ნოე</t>
  </si>
  <si>
    <t>Νοε</t>
  </si>
  <si>
    <t>נובמבר</t>
  </si>
  <si>
    <t>Nop</t>
  </si>
  <si>
    <t>Nóv</t>
  </si>
  <si>
    <t>11월</t>
  </si>
  <si>
    <t>Lapk</t>
  </si>
  <si>
    <t>Ное</t>
  </si>
  <si>
    <t>نوامبر</t>
  </si>
  <si>
    <t>Noi</t>
  </si>
  <si>
    <t>Ноя</t>
  </si>
  <si>
    <t>nov</t>
  </si>
  <si>
    <t>พฤศจิกายน</t>
  </si>
  <si>
    <t>Kas</t>
  </si>
  <si>
    <t>Tháng 11</t>
  </si>
  <si>
    <t>Лист</t>
  </si>
  <si>
    <t>نومبر</t>
  </si>
  <si>
    <t>Dec</t>
  </si>
  <si>
    <t>Dhj</t>
  </si>
  <si>
    <t>كانون أول</t>
  </si>
  <si>
    <t>Դեկտ.</t>
  </si>
  <si>
    <t>Dek</t>
  </si>
  <si>
    <t>Декември</t>
  </si>
  <si>
    <t>Des</t>
  </si>
  <si>
    <t>十二月</t>
  </si>
  <si>
    <t>Pro</t>
  </si>
  <si>
    <t>Déc</t>
  </si>
  <si>
    <t>დეკ</t>
  </si>
  <si>
    <t>Dez</t>
  </si>
  <si>
    <t>Δεκ</t>
  </si>
  <si>
    <t>דצמבר</t>
  </si>
  <si>
    <t>Dic</t>
  </si>
  <si>
    <t>12월</t>
  </si>
  <si>
    <t>Gruo</t>
  </si>
  <si>
    <t>Дек</t>
  </si>
  <si>
    <t>Deċ</t>
  </si>
  <si>
    <t>دسامبر</t>
  </si>
  <si>
    <t>Gru</t>
  </si>
  <si>
    <t>dec</t>
  </si>
  <si>
    <t>ธันวาคม</t>
  </si>
  <si>
    <t>Ara</t>
  </si>
  <si>
    <t>Tháng 12</t>
  </si>
  <si>
    <t>Груд</t>
  </si>
  <si>
    <t>دسمبر</t>
  </si>
  <si>
    <t>Team</t>
  </si>
  <si>
    <t>Ekipi</t>
  </si>
  <si>
    <t>المنتخب</t>
  </si>
  <si>
    <t>Հավաքական</t>
  </si>
  <si>
    <t>Komanda</t>
  </si>
  <si>
    <t>Отбор</t>
  </si>
  <si>
    <t>Equip</t>
  </si>
  <si>
    <t>球队</t>
  </si>
  <si>
    <t>隊伍</t>
  </si>
  <si>
    <t>Hold</t>
  </si>
  <si>
    <t>Équipe</t>
  </si>
  <si>
    <t>ნაკრები</t>
  </si>
  <si>
    <t>Ομάδα</t>
  </si>
  <si>
    <t>קבוצה</t>
  </si>
  <si>
    <t>Csapat</t>
  </si>
  <si>
    <t>Tim</t>
  </si>
  <si>
    <t>Lið</t>
  </si>
  <si>
    <t>Squadra</t>
  </si>
  <si>
    <t>팀</t>
  </si>
  <si>
    <t>Тим</t>
  </si>
  <si>
    <t>Lag</t>
  </si>
  <si>
    <t>تیم</t>
  </si>
  <si>
    <t>Drużyna</t>
  </si>
  <si>
    <t>Equipa</t>
  </si>
  <si>
    <t>Echipa</t>
  </si>
  <si>
    <t>Команда</t>
  </si>
  <si>
    <t>Reprezentacija</t>
  </si>
  <si>
    <t>Mužstvo</t>
  </si>
  <si>
    <t>Moštvo</t>
  </si>
  <si>
    <t>Equipo</t>
  </si>
  <si>
    <t>ทึม</t>
  </si>
  <si>
    <t>Takım</t>
  </si>
  <si>
    <t>Đội</t>
  </si>
  <si>
    <t>ٹیم</t>
  </si>
  <si>
    <t>Albania</t>
  </si>
  <si>
    <t>Shqipëri</t>
  </si>
  <si>
    <t>ألبانيا</t>
  </si>
  <si>
    <t>Ալբանիա</t>
  </si>
  <si>
    <t>Albaniya</t>
  </si>
  <si>
    <t>Албания</t>
  </si>
  <si>
    <t>Albània</t>
  </si>
  <si>
    <t>阿尔巴尼亚</t>
  </si>
  <si>
    <t>阿爾巴尼亞</t>
  </si>
  <si>
    <t>Albanija</t>
  </si>
  <si>
    <t>Albánie</t>
  </si>
  <si>
    <t>Albanien</t>
  </si>
  <si>
    <t>Albanië</t>
  </si>
  <si>
    <t>Albanie</t>
  </si>
  <si>
    <t>Αλβανία</t>
  </si>
  <si>
    <t>אלבניה</t>
  </si>
  <si>
    <t>Albánia</t>
  </si>
  <si>
    <t>Albanía</t>
  </si>
  <si>
    <t>알바니아</t>
  </si>
  <si>
    <t>Албанија</t>
  </si>
  <si>
    <t>آلبانی</t>
  </si>
  <si>
    <t>Albânia</t>
  </si>
  <si>
    <t>Albánsko</t>
  </si>
  <si>
    <t>albanien</t>
  </si>
  <si>
    <t>แอลเบเนีย</t>
  </si>
  <si>
    <t>Arnavutluk</t>
  </si>
  <si>
    <t>Албанія</t>
  </si>
  <si>
    <t>البانیا</t>
  </si>
  <si>
    <t>Romania</t>
  </si>
  <si>
    <t>Rumani</t>
  </si>
  <si>
    <t>رومانيا</t>
  </si>
  <si>
    <t>Ռումինիա</t>
  </si>
  <si>
    <t>Rumıniya</t>
  </si>
  <si>
    <t>Румъния</t>
  </si>
  <si>
    <t>罗马尼亚</t>
  </si>
  <si>
    <t>羅馬尼亞</t>
  </si>
  <si>
    <t>Rumunija</t>
  </si>
  <si>
    <t>Rumunsko</t>
  </si>
  <si>
    <t>Rumænien</t>
  </si>
  <si>
    <t>Roemenië</t>
  </si>
  <si>
    <t>Roumanie</t>
  </si>
  <si>
    <t>რუმინეთი</t>
  </si>
  <si>
    <t>Rumänien</t>
  </si>
  <si>
    <t>Ρουμανία</t>
  </si>
  <si>
    <t>Románia</t>
  </si>
  <si>
    <t>Rumania</t>
  </si>
  <si>
    <t>rúmenía</t>
  </si>
  <si>
    <t>루마니아</t>
  </si>
  <si>
    <t>Романија</t>
  </si>
  <si>
    <t>Ir-Rumanija</t>
  </si>
  <si>
    <t>رومانی</t>
  </si>
  <si>
    <t>Rumunia</t>
  </si>
  <si>
    <t>Romênia</t>
  </si>
  <si>
    <t>România</t>
  </si>
  <si>
    <t>Румыния</t>
  </si>
  <si>
    <t>Румунија</t>
  </si>
  <si>
    <t>Romunija</t>
  </si>
  <si>
    <t>rumänien</t>
  </si>
  <si>
    <t>โรมาเนีย</t>
  </si>
  <si>
    <t>Romanya</t>
  </si>
  <si>
    <t>Румунія</t>
  </si>
  <si>
    <t>رومانیہ</t>
  </si>
  <si>
    <t>Spain</t>
  </si>
  <si>
    <t>Spanjë</t>
  </si>
  <si>
    <t>إسبانيا</t>
  </si>
  <si>
    <t>Իսպանիա</t>
  </si>
  <si>
    <t>İspaniya</t>
  </si>
  <si>
    <t>Испания</t>
  </si>
  <si>
    <t>Espanya</t>
  </si>
  <si>
    <t>西班牙</t>
  </si>
  <si>
    <t>Španjolska</t>
  </si>
  <si>
    <t>Španělsko</t>
  </si>
  <si>
    <t>Spanien</t>
  </si>
  <si>
    <t>Spanje</t>
  </si>
  <si>
    <t>Espagne</t>
  </si>
  <si>
    <t>ესპანეთში</t>
  </si>
  <si>
    <t>Ισπανία</t>
  </si>
  <si>
    <t>ספרד</t>
  </si>
  <si>
    <t>Spanyolország</t>
  </si>
  <si>
    <t>Spanyol</t>
  </si>
  <si>
    <t>spain</t>
  </si>
  <si>
    <t>Spagna</t>
  </si>
  <si>
    <t>스페인</t>
  </si>
  <si>
    <t>Ispanija</t>
  </si>
  <si>
    <t>Шпанија</t>
  </si>
  <si>
    <t>Spanja</t>
  </si>
  <si>
    <t>Spania</t>
  </si>
  <si>
    <t>کشور اسپانیا</t>
  </si>
  <si>
    <t>Hiszpania</t>
  </si>
  <si>
    <t>Espanha</t>
  </si>
  <si>
    <t>španielsko</t>
  </si>
  <si>
    <t>Španija</t>
  </si>
  <si>
    <t>España</t>
  </si>
  <si>
    <t>สเปน</t>
  </si>
  <si>
    <t>İspanya</t>
  </si>
  <si>
    <t>Tây ban nha</t>
  </si>
  <si>
    <t>Іспанія</t>
  </si>
  <si>
    <t>سپین</t>
  </si>
  <si>
    <t>Italy</t>
  </si>
  <si>
    <t>Itali</t>
  </si>
  <si>
    <t>إيطاليا</t>
  </si>
  <si>
    <t>Իտալիա</t>
  </si>
  <si>
    <t>İtaliya</t>
  </si>
  <si>
    <t>Италия</t>
  </si>
  <si>
    <t>Itàlia</t>
  </si>
  <si>
    <t>意大利</t>
  </si>
  <si>
    <t>Italija</t>
  </si>
  <si>
    <t>Itálie</t>
  </si>
  <si>
    <t>Italien</t>
  </si>
  <si>
    <t>Italië</t>
  </si>
  <si>
    <t>Italie</t>
  </si>
  <si>
    <t>იტალიაში</t>
  </si>
  <si>
    <t>Ιταλία</t>
  </si>
  <si>
    <t>איטליה</t>
  </si>
  <si>
    <t>Olaszország</t>
  </si>
  <si>
    <t>Italia</t>
  </si>
  <si>
    <t>이탈리아</t>
  </si>
  <si>
    <t>Италија</t>
  </si>
  <si>
    <t>Italja</t>
  </si>
  <si>
    <t>ایتالیا</t>
  </si>
  <si>
    <t>Włochy</t>
  </si>
  <si>
    <t>Itália</t>
  </si>
  <si>
    <t>taliansko</t>
  </si>
  <si>
    <t>อิตาลี</t>
  </si>
  <si>
    <t>İtalya</t>
  </si>
  <si>
    <t>Ý</t>
  </si>
  <si>
    <t>Італія</t>
  </si>
  <si>
    <t>اٹلی</t>
  </si>
  <si>
    <t>Portugal</t>
  </si>
  <si>
    <t>Portugali</t>
  </si>
  <si>
    <t>البرتغال</t>
  </si>
  <si>
    <t>Պորտուգալիա</t>
  </si>
  <si>
    <t>Portuqaliya</t>
  </si>
  <si>
    <t>Португалия</t>
  </si>
  <si>
    <t>葡萄牙</t>
  </si>
  <si>
    <t>Portugalija</t>
  </si>
  <si>
    <t>Portugalsko</t>
  </si>
  <si>
    <t>პორტუგალიის</t>
  </si>
  <si>
    <t>Πορτογαλία</t>
  </si>
  <si>
    <t>פורטוגל</t>
  </si>
  <si>
    <t>Portugália</t>
  </si>
  <si>
    <t>Portogallo</t>
  </si>
  <si>
    <t>포르투갈</t>
  </si>
  <si>
    <t>Португалија</t>
  </si>
  <si>
    <t>Portugall</t>
  </si>
  <si>
    <t>پرتغال</t>
  </si>
  <si>
    <t>Portugalia</t>
  </si>
  <si>
    <t>Portugalska</t>
  </si>
  <si>
    <t>โปรตุเกส</t>
  </si>
  <si>
    <t>Portekiz</t>
  </si>
  <si>
    <t>Bồ Đào Nha</t>
  </si>
  <si>
    <t>Португалія</t>
  </si>
  <si>
    <t>پرتگال</t>
  </si>
  <si>
    <t>Hungary</t>
  </si>
  <si>
    <t>Hungari</t>
  </si>
  <si>
    <t>هنغاريا</t>
  </si>
  <si>
    <t>Հունգարիա</t>
  </si>
  <si>
    <t>Macarıstan</t>
  </si>
  <si>
    <t>Унгария</t>
  </si>
  <si>
    <t>Hongria</t>
  </si>
  <si>
    <t>匈牙利</t>
  </si>
  <si>
    <t>Mađarska</t>
  </si>
  <si>
    <t>Maďarsko</t>
  </si>
  <si>
    <t>Ungarn</t>
  </si>
  <si>
    <t>Hongarije</t>
  </si>
  <si>
    <t>Hongrie</t>
  </si>
  <si>
    <t>უნგრეთი</t>
  </si>
  <si>
    <t>Ουγγαρία</t>
  </si>
  <si>
    <t>הונגריה</t>
  </si>
  <si>
    <t>Magyarország</t>
  </si>
  <si>
    <t>Hongaria</t>
  </si>
  <si>
    <t>Ungverjaland</t>
  </si>
  <si>
    <t>Ungheria</t>
  </si>
  <si>
    <t>헝가리</t>
  </si>
  <si>
    <t>Vengrija</t>
  </si>
  <si>
    <t>Унгарија</t>
  </si>
  <si>
    <t>L-Ungerija</t>
  </si>
  <si>
    <t>مجارستان</t>
  </si>
  <si>
    <t>Węgry</t>
  </si>
  <si>
    <t>Hungria</t>
  </si>
  <si>
    <t>Ungaria</t>
  </si>
  <si>
    <t>Венгрия</t>
  </si>
  <si>
    <t>Мађарска</t>
  </si>
  <si>
    <t>maďarsko</t>
  </si>
  <si>
    <t>Madžarska</t>
  </si>
  <si>
    <t>Hungría</t>
  </si>
  <si>
    <t>Ungern</t>
  </si>
  <si>
    <t>ฮังการี</t>
  </si>
  <si>
    <t>Macaristan</t>
  </si>
  <si>
    <t>Угорщина</t>
  </si>
  <si>
    <t>ہنگری</t>
  </si>
  <si>
    <t>Ukraine</t>
  </si>
  <si>
    <t>Ukrainë</t>
  </si>
  <si>
    <t>أوكرانيا</t>
  </si>
  <si>
    <t>Ուկրաինան</t>
  </si>
  <si>
    <t>Ukrayna</t>
  </si>
  <si>
    <t>Украйна</t>
  </si>
  <si>
    <t>Ucraïna</t>
  </si>
  <si>
    <t>乌克兰</t>
  </si>
  <si>
    <t>烏克蘭</t>
  </si>
  <si>
    <t>Ukrajina</t>
  </si>
  <si>
    <t>Oekraïne</t>
  </si>
  <si>
    <t>უკრაინა</t>
  </si>
  <si>
    <t>Ουκρανία</t>
  </si>
  <si>
    <t>אוקראינה</t>
  </si>
  <si>
    <t>Ukrajna</t>
  </si>
  <si>
    <t>Ukraina</t>
  </si>
  <si>
    <t>Úkraína</t>
  </si>
  <si>
    <t>Ucraina</t>
  </si>
  <si>
    <t>우크라이나</t>
  </si>
  <si>
    <t>Украина</t>
  </si>
  <si>
    <t>اوکراین</t>
  </si>
  <si>
    <t>Ucrânia</t>
  </si>
  <si>
    <t>Украјина</t>
  </si>
  <si>
    <t>Ucrania</t>
  </si>
  <si>
    <t>ยูเครน</t>
  </si>
  <si>
    <t>Україна</t>
  </si>
  <si>
    <t>یوکرائن</t>
  </si>
  <si>
    <t>Turkey</t>
  </si>
  <si>
    <t>Turqi</t>
  </si>
  <si>
    <t>ديك رومي</t>
  </si>
  <si>
    <t>Турция</t>
  </si>
  <si>
    <t>Turquia</t>
  </si>
  <si>
    <t>火鸡</t>
  </si>
  <si>
    <t>火雞</t>
  </si>
  <si>
    <t>Turska</t>
  </si>
  <si>
    <t>Turecko</t>
  </si>
  <si>
    <t>Tyrkia</t>
  </si>
  <si>
    <t>Turkije</t>
  </si>
  <si>
    <t>Turquie</t>
  </si>
  <si>
    <t>თურქეთში</t>
  </si>
  <si>
    <t>Türkei</t>
  </si>
  <si>
    <t>טורקיה</t>
  </si>
  <si>
    <t>Törökország</t>
  </si>
  <si>
    <t>Turki</t>
  </si>
  <si>
    <t>Tyrkland</t>
  </si>
  <si>
    <t>la Turchia</t>
  </si>
  <si>
    <t>터키</t>
  </si>
  <si>
    <t>Turkija</t>
  </si>
  <si>
    <t>Турција</t>
  </si>
  <si>
    <t>بوقلمون</t>
  </si>
  <si>
    <t>Turcja</t>
  </si>
  <si>
    <t>Турска</t>
  </si>
  <si>
    <t>Turquía</t>
  </si>
  <si>
    <t>ตุรกี</t>
  </si>
  <si>
    <t>Türkiye</t>
  </si>
  <si>
    <t>Туреччина</t>
  </si>
  <si>
    <t>ترکی</t>
  </si>
  <si>
    <t>Slovakia</t>
  </si>
  <si>
    <t>سلوفاكيا</t>
  </si>
  <si>
    <t>Սլովակիա</t>
  </si>
  <si>
    <t>Slovakiya</t>
  </si>
  <si>
    <t>Словакия</t>
  </si>
  <si>
    <t>Eslovàquia</t>
  </si>
  <si>
    <t>斯洛伐克</t>
  </si>
  <si>
    <t>Slovačka</t>
  </si>
  <si>
    <t>Slovensko</t>
  </si>
  <si>
    <t>Slovakiet</t>
  </si>
  <si>
    <t>Slowakije</t>
  </si>
  <si>
    <t>Slovaquie</t>
  </si>
  <si>
    <t>სლოვაკეთი</t>
  </si>
  <si>
    <t>Slowakei</t>
  </si>
  <si>
    <t>Σλοβακία</t>
  </si>
  <si>
    <t>סלובקיה</t>
  </si>
  <si>
    <t>Szlovákia</t>
  </si>
  <si>
    <t>Slovacchia</t>
  </si>
  <si>
    <t>슬로바키아</t>
  </si>
  <si>
    <t>Slovakija</t>
  </si>
  <si>
    <t>Словачка</t>
  </si>
  <si>
    <t>Slovakkja</t>
  </si>
  <si>
    <t>اسلواکی</t>
  </si>
  <si>
    <t>Słowacja</t>
  </si>
  <si>
    <t>Eslováquia</t>
  </si>
  <si>
    <t>Slovacia</t>
  </si>
  <si>
    <t>Slovaška</t>
  </si>
  <si>
    <t>Eslovaquia</t>
  </si>
  <si>
    <t>Slovakien</t>
  </si>
  <si>
    <t>สโลวะเกีย</t>
  </si>
  <si>
    <t>Slovakya</t>
  </si>
  <si>
    <t>Словаччина</t>
  </si>
  <si>
    <t>سلوواکیہ</t>
  </si>
  <si>
    <t>Germany</t>
  </si>
  <si>
    <t>Gjermani</t>
  </si>
  <si>
    <t>ألمانيا</t>
  </si>
  <si>
    <t>Գերմանիա</t>
  </si>
  <si>
    <t>Almaniya</t>
  </si>
  <si>
    <t>Германия</t>
  </si>
  <si>
    <t>Alemanya</t>
  </si>
  <si>
    <t>德国</t>
  </si>
  <si>
    <t>德國</t>
  </si>
  <si>
    <t>Njemačka</t>
  </si>
  <si>
    <t>Německo</t>
  </si>
  <si>
    <t>Tyskland</t>
  </si>
  <si>
    <t>Duitsland</t>
  </si>
  <si>
    <t>Allemagne</t>
  </si>
  <si>
    <t>Deutschland</t>
  </si>
  <si>
    <t>Γερμανία</t>
  </si>
  <si>
    <t>גרמניה</t>
  </si>
  <si>
    <t>Németország</t>
  </si>
  <si>
    <t>Jerman</t>
  </si>
  <si>
    <t>Þýskaland</t>
  </si>
  <si>
    <t>Germania</t>
  </si>
  <si>
    <t>독일</t>
  </si>
  <si>
    <t>Vokietija</t>
  </si>
  <si>
    <t>германија</t>
  </si>
  <si>
    <t>Ġermanja</t>
  </si>
  <si>
    <t>آلمان</t>
  </si>
  <si>
    <t>Niemcy</t>
  </si>
  <si>
    <t>Alemanha</t>
  </si>
  <si>
    <t>Немачка</t>
  </si>
  <si>
    <t>nemecko</t>
  </si>
  <si>
    <t>Nemčija</t>
  </si>
  <si>
    <t>Alemania</t>
  </si>
  <si>
    <t>ประเทศเยอรมัน</t>
  </si>
  <si>
    <t>Almanya</t>
  </si>
  <si>
    <t>Đức</t>
  </si>
  <si>
    <t>Німеччина</t>
  </si>
  <si>
    <t>جرمنی</t>
  </si>
  <si>
    <t>Wales</t>
  </si>
  <si>
    <t>Uells</t>
  </si>
  <si>
    <t>ويلز</t>
  </si>
  <si>
    <t>Уелс</t>
  </si>
  <si>
    <t>Gal·les</t>
  </si>
  <si>
    <t>威尔士</t>
  </si>
  <si>
    <t>威爾士</t>
  </si>
  <si>
    <t>Vels</t>
  </si>
  <si>
    <t>Pays de Galles</t>
  </si>
  <si>
    <t>უელსი</t>
  </si>
  <si>
    <t>Ουαλία</t>
  </si>
  <si>
    <t>ויילס</t>
  </si>
  <si>
    <t>Galles</t>
  </si>
  <si>
    <t>웨일즈</t>
  </si>
  <si>
    <t>Velsas</t>
  </si>
  <si>
    <t>Велс</t>
  </si>
  <si>
    <t>wales</t>
  </si>
  <si>
    <t>ولز</t>
  </si>
  <si>
    <t>Walia</t>
  </si>
  <si>
    <t>país de Gales</t>
  </si>
  <si>
    <t>Țara Galilor</t>
  </si>
  <si>
    <t>Уэльс</t>
  </si>
  <si>
    <t>Gales</t>
  </si>
  <si>
    <t>เวลส์</t>
  </si>
  <si>
    <t>Galler</t>
  </si>
  <si>
    <t>xứ Wales</t>
  </si>
  <si>
    <t>Уельс</t>
  </si>
  <si>
    <t>ویلز</t>
  </si>
  <si>
    <t>Croatia</t>
  </si>
  <si>
    <t>Kroacia</t>
  </si>
  <si>
    <t>كرواتيا</t>
  </si>
  <si>
    <t>Խորվաթիա</t>
  </si>
  <si>
    <t>Xorvatiya</t>
  </si>
  <si>
    <t>Хърватия</t>
  </si>
  <si>
    <t>Croàcia</t>
  </si>
  <si>
    <t>克罗地亚</t>
  </si>
  <si>
    <t>克羅地亞</t>
  </si>
  <si>
    <t>Hrvatska</t>
  </si>
  <si>
    <t>Chorvatsko</t>
  </si>
  <si>
    <t>Kroatien</t>
  </si>
  <si>
    <t>Kroatië</t>
  </si>
  <si>
    <t>Croatie</t>
  </si>
  <si>
    <t>ხორვატია</t>
  </si>
  <si>
    <t>Κροατία</t>
  </si>
  <si>
    <t>קרואטיה</t>
  </si>
  <si>
    <t>Horvátország</t>
  </si>
  <si>
    <t>Kroasia</t>
  </si>
  <si>
    <t>Croazia</t>
  </si>
  <si>
    <t>크로아티아</t>
  </si>
  <si>
    <t>Kroatija</t>
  </si>
  <si>
    <t>хрватска</t>
  </si>
  <si>
    <t>Kroazja</t>
  </si>
  <si>
    <t>Kroatia</t>
  </si>
  <si>
    <t>کرواسی</t>
  </si>
  <si>
    <t>Chorwacja</t>
  </si>
  <si>
    <t>Croácia</t>
  </si>
  <si>
    <t>Croația</t>
  </si>
  <si>
    <t>Хорватия</t>
  </si>
  <si>
    <t>Хрватска</t>
  </si>
  <si>
    <t>chorvátsko</t>
  </si>
  <si>
    <t>Hrvaška</t>
  </si>
  <si>
    <t>Croacia</t>
  </si>
  <si>
    <t>โครเอเชีย</t>
  </si>
  <si>
    <t>Hırvatistan</t>
  </si>
  <si>
    <t>Хорватія</t>
  </si>
  <si>
    <t>کروشیا</t>
  </si>
  <si>
    <t>Northern Ireland</t>
  </si>
  <si>
    <t>Irlanada veriore</t>
  </si>
  <si>
    <t>إيرلندا الشمالية</t>
  </si>
  <si>
    <t>Հյուսիսային Իռլանդիա</t>
  </si>
  <si>
    <t>Şimali irlandiya</t>
  </si>
  <si>
    <t>Северна Ирландия</t>
  </si>
  <si>
    <t>Irlanda del Nord</t>
  </si>
  <si>
    <t>北爱尔兰</t>
  </si>
  <si>
    <t>北愛爾蘭</t>
  </si>
  <si>
    <t>Sjeverna Irska</t>
  </si>
  <si>
    <t>Severní Irsko</t>
  </si>
  <si>
    <t>Nordirland</t>
  </si>
  <si>
    <t>Noord-Ierland</t>
  </si>
  <si>
    <t>Irlande du nord</t>
  </si>
  <si>
    <t>ჩრდილოეთ ირლანდია</t>
  </si>
  <si>
    <t>Βόρεια Ιρλανδία</t>
  </si>
  <si>
    <t>Észak-Írország</t>
  </si>
  <si>
    <t>Irlandia Utara</t>
  </si>
  <si>
    <t>Norður Írland</t>
  </si>
  <si>
    <t>Irlanda del nord</t>
  </si>
  <si>
    <t>북 아일랜드</t>
  </si>
  <si>
    <t>Šiaurės Airija</t>
  </si>
  <si>
    <t>Северна Ирска</t>
  </si>
  <si>
    <t>Irlanda ta 'Fuq</t>
  </si>
  <si>
    <t>Nord-Irland</t>
  </si>
  <si>
    <t>ایرلند شمالی</t>
  </si>
  <si>
    <t>Irlandia Północna</t>
  </si>
  <si>
    <t>Irlanda do Norte</t>
  </si>
  <si>
    <t>Irlanda de Nord</t>
  </si>
  <si>
    <t>Северная Ирландия</t>
  </si>
  <si>
    <t>Severné Írsko</t>
  </si>
  <si>
    <t>Severna Irska</t>
  </si>
  <si>
    <t>Irlanda del Norte</t>
  </si>
  <si>
    <t>Norra Irland</t>
  </si>
  <si>
    <t>ไอร์แลนด์เหนือ</t>
  </si>
  <si>
    <t>Kuzey Irlanda</t>
  </si>
  <si>
    <t>Bắc Ireland</t>
  </si>
  <si>
    <t>Північна Ірландія</t>
  </si>
  <si>
    <t>شمالی آئر لینڈ</t>
  </si>
  <si>
    <t>Switzerland</t>
  </si>
  <si>
    <t>Zvicër</t>
  </si>
  <si>
    <t>سويسرا</t>
  </si>
  <si>
    <t>Շվեյցարիա</t>
  </si>
  <si>
    <t>İsveçrə</t>
  </si>
  <si>
    <t>Швейцария</t>
  </si>
  <si>
    <t>Suïssa</t>
  </si>
  <si>
    <t>瑞士</t>
  </si>
  <si>
    <t>Švajcarska</t>
  </si>
  <si>
    <t>Švýcarsko</t>
  </si>
  <si>
    <t>Schweiz</t>
  </si>
  <si>
    <t>Zwitserland</t>
  </si>
  <si>
    <t>Suisse</t>
  </si>
  <si>
    <t>Ελβετία</t>
  </si>
  <si>
    <t>שוויץ</t>
  </si>
  <si>
    <t>Svájc</t>
  </si>
  <si>
    <t>Swiss</t>
  </si>
  <si>
    <t>Sviss</t>
  </si>
  <si>
    <t>Svizzera</t>
  </si>
  <si>
    <t>스위스</t>
  </si>
  <si>
    <t>Šveicarija</t>
  </si>
  <si>
    <t>Швајцарија</t>
  </si>
  <si>
    <t>Isvizzera</t>
  </si>
  <si>
    <t>Sveits</t>
  </si>
  <si>
    <t>سویس</t>
  </si>
  <si>
    <t>Szwajcaria</t>
  </si>
  <si>
    <t>Suíça</t>
  </si>
  <si>
    <t>Elveția</t>
  </si>
  <si>
    <t>Швајцарска</t>
  </si>
  <si>
    <t>švajčiarsko</t>
  </si>
  <si>
    <t>Švica</t>
  </si>
  <si>
    <t>Suiza</t>
  </si>
  <si>
    <t>ประเทศสวิสเซอร์แลนด์</t>
  </si>
  <si>
    <t>İsviçre</t>
  </si>
  <si>
    <t>Thụy Sĩ</t>
  </si>
  <si>
    <t>Швейцарія</t>
  </si>
  <si>
    <t>سوئٹزرلینڈ</t>
  </si>
  <si>
    <t>Czech Republic</t>
  </si>
  <si>
    <t>Republika Çeke</t>
  </si>
  <si>
    <t>جمهورية التشيك</t>
  </si>
  <si>
    <t>Չեխիայի Հանրապետություն</t>
  </si>
  <si>
    <t>Çexiya Respublikası</t>
  </si>
  <si>
    <t>Чехия</t>
  </si>
  <si>
    <t>República Txeca</t>
  </si>
  <si>
    <t>捷克共和国</t>
  </si>
  <si>
    <t>捷克共和國</t>
  </si>
  <si>
    <t>Češka Republika</t>
  </si>
  <si>
    <t>Česko</t>
  </si>
  <si>
    <t>Tjekkiet</t>
  </si>
  <si>
    <t>Tsjechische Republiek</t>
  </si>
  <si>
    <t>Rép. Tchèque</t>
  </si>
  <si>
    <t>ჩეხეთის რესპუბლიკა</t>
  </si>
  <si>
    <t>Tschechien</t>
  </si>
  <si>
    <t>Τσεχική Δημοκρατία</t>
  </si>
  <si>
    <t>Cseh Köztársaság</t>
  </si>
  <si>
    <t>Republik Ceko</t>
  </si>
  <si>
    <t>Tékkland</t>
  </si>
  <si>
    <t>Repubblica Ceca</t>
  </si>
  <si>
    <t>체코 공화국</t>
  </si>
  <si>
    <t>Čekijos Respublika</t>
  </si>
  <si>
    <t>Република Чешка</t>
  </si>
  <si>
    <t>Repubblika Ċeka</t>
  </si>
  <si>
    <t>Tsjekkisk Republikk</t>
  </si>
  <si>
    <t>جمهوری چک</t>
  </si>
  <si>
    <t>Czechy</t>
  </si>
  <si>
    <t>República Checa</t>
  </si>
  <si>
    <t>Republica Cehă</t>
  </si>
  <si>
    <t>Чешская Республика</t>
  </si>
  <si>
    <t>Чешка</t>
  </si>
  <si>
    <t>Česká republika</t>
  </si>
  <si>
    <t>Češka</t>
  </si>
  <si>
    <t>Tjeckien</t>
  </si>
  <si>
    <t>สาธารณรัฐเช็ก</t>
  </si>
  <si>
    <t>Çek Cumhuriyeti</t>
  </si>
  <si>
    <t>Cộng hòa Séc</t>
  </si>
  <si>
    <t>Чеська Республіка</t>
  </si>
  <si>
    <t>جمہوریہ چیک</t>
  </si>
  <si>
    <t>Republic of Ireland</t>
  </si>
  <si>
    <t>Republika e Irlandës</t>
  </si>
  <si>
    <t>جمهورية ايرلندا</t>
  </si>
  <si>
    <t>Իռլանդիա</t>
  </si>
  <si>
    <t>İrlandiya Respublikası</t>
  </si>
  <si>
    <t>Република Ирландия</t>
  </si>
  <si>
    <t>República d'Irlanda</t>
  </si>
  <si>
    <t>爱尔兰</t>
  </si>
  <si>
    <t>愛爾蘭</t>
  </si>
  <si>
    <t>Republika Irska</t>
  </si>
  <si>
    <t>Irsko</t>
  </si>
  <si>
    <t>Irland</t>
  </si>
  <si>
    <t>republiek Ierland</t>
  </si>
  <si>
    <t>Rép.d'Irlande</t>
  </si>
  <si>
    <t>ირლანდიის რესპუბლიკა</t>
  </si>
  <si>
    <t>Irische Republik</t>
  </si>
  <si>
    <t>Δημοκρατία της Ιρλανδίας</t>
  </si>
  <si>
    <t>Ír Köztársaság</t>
  </si>
  <si>
    <t>Republik Irlandia</t>
  </si>
  <si>
    <t>Írland</t>
  </si>
  <si>
    <t>repubblica d'Irlanda</t>
  </si>
  <si>
    <t>아일랜드</t>
  </si>
  <si>
    <t>Airijos Respublika</t>
  </si>
  <si>
    <t>Република Ирска</t>
  </si>
  <si>
    <t>Repubblika tal-Irlanda</t>
  </si>
  <si>
    <t>Republikken Irland</t>
  </si>
  <si>
    <t>جمهوری ایرلند</t>
  </si>
  <si>
    <t>Irlandia</t>
  </si>
  <si>
    <t>República da Irlanda</t>
  </si>
  <si>
    <t>Republica Irlanda</t>
  </si>
  <si>
    <t>Ирландская республика</t>
  </si>
  <si>
    <t>Írsko</t>
  </si>
  <si>
    <t>Republica de Irlanda</t>
  </si>
  <si>
    <t>republiken Irland</t>
  </si>
  <si>
    <t>สาธารณรัฐไอร์แลนด์</t>
  </si>
  <si>
    <t>irlanda Cumhuriyeti</t>
  </si>
  <si>
    <t>Cộng hòa Ireland</t>
  </si>
  <si>
    <t>Ірландія</t>
  </si>
  <si>
    <t>جمہوریہ آئرلینڈ</t>
  </si>
  <si>
    <t>Iceland</t>
  </si>
  <si>
    <t>Islandë</t>
  </si>
  <si>
    <t>أيسلندا</t>
  </si>
  <si>
    <t>Իսլանդիան</t>
  </si>
  <si>
    <t>İslandiya</t>
  </si>
  <si>
    <t>Исландия</t>
  </si>
  <si>
    <t>Islàndia</t>
  </si>
  <si>
    <t>冰岛</t>
  </si>
  <si>
    <t>冰島</t>
  </si>
  <si>
    <t>Island</t>
  </si>
  <si>
    <t>IJsland</t>
  </si>
  <si>
    <t>Islande</t>
  </si>
  <si>
    <t>ისლანდიის</t>
  </si>
  <si>
    <t>Ισλανδία</t>
  </si>
  <si>
    <t>Izland</t>
  </si>
  <si>
    <t>Islandia</t>
  </si>
  <si>
    <t>Ísland</t>
  </si>
  <si>
    <t>Islanda</t>
  </si>
  <si>
    <t>아이슬란드</t>
  </si>
  <si>
    <t>Islandija</t>
  </si>
  <si>
    <t>Исланд</t>
  </si>
  <si>
    <t>ایسلند</t>
  </si>
  <si>
    <t>Islândia</t>
  </si>
  <si>
    <t>island</t>
  </si>
  <si>
    <t>ประเทศไอซ์แลนด์</t>
  </si>
  <si>
    <t>İzlanda</t>
  </si>
  <si>
    <t>Ісландія</t>
  </si>
  <si>
    <t>آئس لینڈ</t>
  </si>
  <si>
    <t>Austria</t>
  </si>
  <si>
    <t>Austri</t>
  </si>
  <si>
    <t>النمسا</t>
  </si>
  <si>
    <t>austria</t>
  </si>
  <si>
    <t>Avstriya</t>
  </si>
  <si>
    <t>Австрия</t>
  </si>
  <si>
    <t>Àustria</t>
  </si>
  <si>
    <t>奥地利</t>
  </si>
  <si>
    <t>奧地利</t>
  </si>
  <si>
    <t>Austrija</t>
  </si>
  <si>
    <t>Rakousko</t>
  </si>
  <si>
    <t>Østrig</t>
  </si>
  <si>
    <t>Oostenrijk</t>
  </si>
  <si>
    <t>Autriche</t>
  </si>
  <si>
    <t>ავსტრიაში</t>
  </si>
  <si>
    <t>Österreich</t>
  </si>
  <si>
    <t>Αυστρία</t>
  </si>
  <si>
    <t>Ausztria</t>
  </si>
  <si>
    <t>Austurríki</t>
  </si>
  <si>
    <t>오스트리아</t>
  </si>
  <si>
    <t>Австрија</t>
  </si>
  <si>
    <t>awstrija</t>
  </si>
  <si>
    <t>Østerrike</t>
  </si>
  <si>
    <t>اتریش</t>
  </si>
  <si>
    <t>Áustria</t>
  </si>
  <si>
    <t>Аустрија</t>
  </si>
  <si>
    <t>Rakúsko</t>
  </si>
  <si>
    <t>Avstrija</t>
  </si>
  <si>
    <t>österrike</t>
  </si>
  <si>
    <t>ออสเตรีย</t>
  </si>
  <si>
    <t>Avusturya</t>
  </si>
  <si>
    <t>Áo</t>
  </si>
  <si>
    <t>Австрія</t>
  </si>
  <si>
    <t>آسٹریا</t>
  </si>
  <si>
    <t>France</t>
  </si>
  <si>
    <t>Francë</t>
  </si>
  <si>
    <t>فرنسا</t>
  </si>
  <si>
    <t>Fransa</t>
  </si>
  <si>
    <t>Франция</t>
  </si>
  <si>
    <t>França</t>
  </si>
  <si>
    <t>法国</t>
  </si>
  <si>
    <t>法國</t>
  </si>
  <si>
    <t>Francuska</t>
  </si>
  <si>
    <t>Francie</t>
  </si>
  <si>
    <t>Frankrig</t>
  </si>
  <si>
    <t>Frankrijk</t>
  </si>
  <si>
    <t>Frankreich</t>
  </si>
  <si>
    <t>Γαλλία</t>
  </si>
  <si>
    <t>צרפת</t>
  </si>
  <si>
    <t>Franciaország</t>
  </si>
  <si>
    <t>Perancis</t>
  </si>
  <si>
    <t>Francia</t>
  </si>
  <si>
    <t>프랑스</t>
  </si>
  <si>
    <t>Prancūzija</t>
  </si>
  <si>
    <t>Франција</t>
  </si>
  <si>
    <t>Franza</t>
  </si>
  <si>
    <t>Frankrike</t>
  </si>
  <si>
    <t>فرانسه</t>
  </si>
  <si>
    <t>Francja</t>
  </si>
  <si>
    <t>Franța</t>
  </si>
  <si>
    <t>Француска</t>
  </si>
  <si>
    <t>francúzsko</t>
  </si>
  <si>
    <t>ฝรั่งเศส</t>
  </si>
  <si>
    <t>Pháp</t>
  </si>
  <si>
    <t>Франція</t>
  </si>
  <si>
    <t>فرانس</t>
  </si>
  <si>
    <t>Poland</t>
  </si>
  <si>
    <t>Poloni</t>
  </si>
  <si>
    <t>بولندا</t>
  </si>
  <si>
    <t>poland</t>
  </si>
  <si>
    <t>Polşa</t>
  </si>
  <si>
    <t>Полша</t>
  </si>
  <si>
    <t>Polònia</t>
  </si>
  <si>
    <t>波兰</t>
  </si>
  <si>
    <t>波蘭</t>
  </si>
  <si>
    <t>Poljska</t>
  </si>
  <si>
    <t>Polsko</t>
  </si>
  <si>
    <t>Polen</t>
  </si>
  <si>
    <t>Pologne</t>
  </si>
  <si>
    <t>პოლონეთი</t>
  </si>
  <si>
    <t>Πολωνία</t>
  </si>
  <si>
    <t>פולין</t>
  </si>
  <si>
    <t>Lengyelország</t>
  </si>
  <si>
    <t>Polandia</t>
  </si>
  <si>
    <t>Polonia</t>
  </si>
  <si>
    <t>폴란드</t>
  </si>
  <si>
    <t>Lenkija</t>
  </si>
  <si>
    <t>Полска</t>
  </si>
  <si>
    <t>Il-Polonja</t>
  </si>
  <si>
    <t>لهستان</t>
  </si>
  <si>
    <t>Polska</t>
  </si>
  <si>
    <t>Polônia</t>
  </si>
  <si>
    <t>Польша</t>
  </si>
  <si>
    <t>Пољска</t>
  </si>
  <si>
    <t>Poľsko</t>
  </si>
  <si>
    <t>polen</t>
  </si>
  <si>
    <t>โปแลนด์</t>
  </si>
  <si>
    <t>Polonya</t>
  </si>
  <si>
    <t>Ba Lan</t>
  </si>
  <si>
    <t>Польща</t>
  </si>
  <si>
    <t>پولینڈ</t>
  </si>
  <si>
    <t>England</t>
  </si>
  <si>
    <t>Angli</t>
  </si>
  <si>
    <t>انجلترا</t>
  </si>
  <si>
    <t>Անգլիա</t>
  </si>
  <si>
    <t>İngiltərə</t>
  </si>
  <si>
    <t>Англия</t>
  </si>
  <si>
    <t>Anglaterra</t>
  </si>
  <si>
    <t>英国</t>
  </si>
  <si>
    <t>英國</t>
  </si>
  <si>
    <t>Engleska</t>
  </si>
  <si>
    <t>Anglie</t>
  </si>
  <si>
    <t>Engeland</t>
  </si>
  <si>
    <t>Angleterre</t>
  </si>
  <si>
    <t>Αγγλία</t>
  </si>
  <si>
    <t>אנגליה</t>
  </si>
  <si>
    <t>Anglia</t>
  </si>
  <si>
    <t>Inggris</t>
  </si>
  <si>
    <t>Inghilterra</t>
  </si>
  <si>
    <t>영국</t>
  </si>
  <si>
    <t>Anglija</t>
  </si>
  <si>
    <t>Англија</t>
  </si>
  <si>
    <t>Ingilterra</t>
  </si>
  <si>
    <t>انگلستان</t>
  </si>
  <si>
    <t>Inglaterra</t>
  </si>
  <si>
    <t>Енглеска</t>
  </si>
  <si>
    <t>Anglicko</t>
  </si>
  <si>
    <t>อังกฤษ</t>
  </si>
  <si>
    <t>İngiltere</t>
  </si>
  <si>
    <t>Anh</t>
  </si>
  <si>
    <t>Англія</t>
  </si>
  <si>
    <t>انگلینڈ</t>
  </si>
  <si>
    <t>Belgium</t>
  </si>
  <si>
    <t>Belgjikë</t>
  </si>
  <si>
    <t>بلجيكا</t>
  </si>
  <si>
    <t>Բելգիա</t>
  </si>
  <si>
    <t>Belçika</t>
  </si>
  <si>
    <t>Белгия</t>
  </si>
  <si>
    <t>Bèlgica</t>
  </si>
  <si>
    <t>比利时</t>
  </si>
  <si>
    <t>比利時</t>
  </si>
  <si>
    <t>Belgija</t>
  </si>
  <si>
    <t>Belgie</t>
  </si>
  <si>
    <t>Belgien</t>
  </si>
  <si>
    <t>België</t>
  </si>
  <si>
    <t>Belgique</t>
  </si>
  <si>
    <t>ბელგიის</t>
  </si>
  <si>
    <t>Βέλγιο</t>
  </si>
  <si>
    <t>בלגיה</t>
  </si>
  <si>
    <t>Belgia</t>
  </si>
  <si>
    <t>Belgio</t>
  </si>
  <si>
    <t>벨기에</t>
  </si>
  <si>
    <t>белгија</t>
  </si>
  <si>
    <t>Il-Belġju</t>
  </si>
  <si>
    <t>بلژیک</t>
  </si>
  <si>
    <t>Bélgica</t>
  </si>
  <si>
    <t>Бельгия</t>
  </si>
  <si>
    <t>Белгија</t>
  </si>
  <si>
    <t>belgicko</t>
  </si>
  <si>
    <t>เบลเยี่ยม</t>
  </si>
  <si>
    <t>Bỉ</t>
  </si>
  <si>
    <t>Бельгія</t>
  </si>
  <si>
    <t>بیلجئیم</t>
  </si>
  <si>
    <t>Sweden</t>
  </si>
  <si>
    <t>Suedi</t>
  </si>
  <si>
    <t>السويد</t>
  </si>
  <si>
    <t>sweden</t>
  </si>
  <si>
    <t>İsveç</t>
  </si>
  <si>
    <t>Швеция</t>
  </si>
  <si>
    <t>Suècia</t>
  </si>
  <si>
    <t>瑞典</t>
  </si>
  <si>
    <t>Švedska</t>
  </si>
  <si>
    <t>Švédsko</t>
  </si>
  <si>
    <t>Sverige</t>
  </si>
  <si>
    <t>Zweden</t>
  </si>
  <si>
    <t>Suède</t>
  </si>
  <si>
    <t>შვედეთი</t>
  </si>
  <si>
    <t>Schweden</t>
  </si>
  <si>
    <t>Σουηδία</t>
  </si>
  <si>
    <t>שוודיה</t>
  </si>
  <si>
    <t>Svédország</t>
  </si>
  <si>
    <t>Swedia</t>
  </si>
  <si>
    <t>Svíþjóð</t>
  </si>
  <si>
    <t>Svezia</t>
  </si>
  <si>
    <t>스웨덴</t>
  </si>
  <si>
    <t>Švedija</t>
  </si>
  <si>
    <t>Шведска</t>
  </si>
  <si>
    <t>l-Isvezja</t>
  </si>
  <si>
    <t>سوئد</t>
  </si>
  <si>
    <t>Szwecja</t>
  </si>
  <si>
    <t>Suécia</t>
  </si>
  <si>
    <t>Suedia</t>
  </si>
  <si>
    <t>Suecia</t>
  </si>
  <si>
    <t>sverige</t>
  </si>
  <si>
    <t>สวีเดน</t>
  </si>
  <si>
    <t>Thụy Điển</t>
  </si>
  <si>
    <t>Швеція</t>
  </si>
  <si>
    <t>سویڈن</t>
  </si>
  <si>
    <t>Russia</t>
  </si>
  <si>
    <t>Rusi</t>
  </si>
  <si>
    <t>روسيا</t>
  </si>
  <si>
    <t>Ռուսաստան</t>
  </si>
  <si>
    <t>Rusiya</t>
  </si>
  <si>
    <t>Русия</t>
  </si>
  <si>
    <t>Rússia</t>
  </si>
  <si>
    <t>俄国</t>
  </si>
  <si>
    <t>俄國</t>
  </si>
  <si>
    <t>Rusija</t>
  </si>
  <si>
    <t>Rusko</t>
  </si>
  <si>
    <t>Rusland</t>
  </si>
  <si>
    <t>Russie</t>
  </si>
  <si>
    <t>რუსეთის</t>
  </si>
  <si>
    <t>Russland</t>
  </si>
  <si>
    <t>Ρωσία</t>
  </si>
  <si>
    <t>רוסיה</t>
  </si>
  <si>
    <t>Oroszország</t>
  </si>
  <si>
    <t>Rusia</t>
  </si>
  <si>
    <t>russia</t>
  </si>
  <si>
    <t>러시아</t>
  </si>
  <si>
    <t>Русија</t>
  </si>
  <si>
    <t>Russja</t>
  </si>
  <si>
    <t>روسیه،</t>
  </si>
  <si>
    <t>Rosja</t>
  </si>
  <si>
    <t>Россия</t>
  </si>
  <si>
    <t>rusko</t>
  </si>
  <si>
    <t>Ryssland</t>
  </si>
  <si>
    <t>ประเทศรัสเซีย</t>
  </si>
  <si>
    <t>Rusya</t>
  </si>
  <si>
    <t>Nga</t>
  </si>
  <si>
    <t>Росія</t>
  </si>
  <si>
    <t>روس</t>
  </si>
  <si>
    <t>1A</t>
  </si>
  <si>
    <t>A1</t>
  </si>
  <si>
    <t>A 그룹 1위</t>
  </si>
  <si>
    <t>اول گروه A</t>
  </si>
  <si>
    <t>ที่ 1 สาย A</t>
  </si>
  <si>
    <t>۱الف</t>
  </si>
  <si>
    <t>2A</t>
  </si>
  <si>
    <t>A2</t>
  </si>
  <si>
    <t>A 그룹 2위</t>
  </si>
  <si>
    <t>دوم گروه A</t>
  </si>
  <si>
    <t>ที่ 2 สาย A</t>
  </si>
  <si>
    <t>۲الف</t>
  </si>
  <si>
    <t>1B</t>
  </si>
  <si>
    <t>B1</t>
  </si>
  <si>
    <t>B 그룹 1위</t>
  </si>
  <si>
    <t>اول گروه B</t>
  </si>
  <si>
    <t>ที่ 1 สาย B</t>
  </si>
  <si>
    <t>۱ب</t>
  </si>
  <si>
    <t>2B</t>
  </si>
  <si>
    <t>B2</t>
  </si>
  <si>
    <t>B 그룹 2위</t>
  </si>
  <si>
    <t>دوم گروهB</t>
  </si>
  <si>
    <t>ที่ 2 สาย B</t>
  </si>
  <si>
    <t>۲ب</t>
  </si>
  <si>
    <t>1C</t>
  </si>
  <si>
    <t>C1</t>
  </si>
  <si>
    <t>1Γ</t>
  </si>
  <si>
    <t>C 그룹 1위</t>
  </si>
  <si>
    <t>1Ċ</t>
  </si>
  <si>
    <t>اول گروه C</t>
  </si>
  <si>
    <t>ที่ 1 สาย C</t>
  </si>
  <si>
    <t>۱ج</t>
  </si>
  <si>
    <t>2C</t>
  </si>
  <si>
    <t>C2</t>
  </si>
  <si>
    <t>2Γ</t>
  </si>
  <si>
    <t>C 그룹 2위</t>
  </si>
  <si>
    <t>2Ċ</t>
  </si>
  <si>
    <t>دوم گروه C</t>
  </si>
  <si>
    <t>ที่ 2 สาย C</t>
  </si>
  <si>
    <t>۲ج</t>
  </si>
  <si>
    <t>1D</t>
  </si>
  <si>
    <t>D1</t>
  </si>
  <si>
    <t>1Δ</t>
  </si>
  <si>
    <t>D 그룹 1위</t>
  </si>
  <si>
    <t>اول گروه D</t>
  </si>
  <si>
    <t>ที่ 1 สาย D</t>
  </si>
  <si>
    <t>۱د</t>
  </si>
  <si>
    <t>2D</t>
  </si>
  <si>
    <t>D2</t>
  </si>
  <si>
    <t>2Δ</t>
  </si>
  <si>
    <t>D 그룹 2위</t>
  </si>
  <si>
    <t>دوم گروه D</t>
  </si>
  <si>
    <t>ที่ 2 สาย D</t>
  </si>
  <si>
    <t>۲د</t>
  </si>
  <si>
    <t>1E</t>
  </si>
  <si>
    <t>E1</t>
  </si>
  <si>
    <t>1Ε</t>
  </si>
  <si>
    <t>E 그룹 1위</t>
  </si>
  <si>
    <t>اول گروه E</t>
  </si>
  <si>
    <t>ที่ 1 สาย E</t>
  </si>
  <si>
    <t>۱ھ</t>
  </si>
  <si>
    <t>2E</t>
  </si>
  <si>
    <t>E2</t>
  </si>
  <si>
    <t>2Ε</t>
  </si>
  <si>
    <t>E 그룹 2위</t>
  </si>
  <si>
    <t>دوم گروه E</t>
  </si>
  <si>
    <t>ที่ 2 สาย E</t>
  </si>
  <si>
    <t>۲ھ</t>
  </si>
  <si>
    <t>1F</t>
  </si>
  <si>
    <t>F1</t>
  </si>
  <si>
    <t>1ΣΤ</t>
  </si>
  <si>
    <t>F 그룹 1위</t>
  </si>
  <si>
    <t>اول گروه F</t>
  </si>
  <si>
    <t>ที่ 1 สาย F</t>
  </si>
  <si>
    <t>۱و</t>
  </si>
  <si>
    <t>2F</t>
  </si>
  <si>
    <t>F2</t>
  </si>
  <si>
    <t>2ΣΤ</t>
  </si>
  <si>
    <t>F 그룹 2위</t>
  </si>
  <si>
    <t>دوم گروه F</t>
  </si>
  <si>
    <t>ที่ 2 สาย F</t>
  </si>
  <si>
    <t>۲و</t>
  </si>
  <si>
    <t>1G</t>
  </si>
  <si>
    <t>G1</t>
  </si>
  <si>
    <t>1Ζ</t>
  </si>
  <si>
    <t>G 그룹 1위</t>
  </si>
  <si>
    <t>1Ġ</t>
  </si>
  <si>
    <t>اول گروه G</t>
  </si>
  <si>
    <t>ที่ 1 สาย G</t>
  </si>
  <si>
    <t>۱ز</t>
  </si>
  <si>
    <t>2G</t>
  </si>
  <si>
    <t>G2</t>
  </si>
  <si>
    <t>2Ζ</t>
  </si>
  <si>
    <t>G 그룹 2위</t>
  </si>
  <si>
    <t>2Ġ</t>
  </si>
  <si>
    <t>دوم گروه G</t>
  </si>
  <si>
    <t>ที่ 2 สาย G</t>
  </si>
  <si>
    <t>۲ز</t>
  </si>
  <si>
    <t>1H</t>
  </si>
  <si>
    <t>H1</t>
  </si>
  <si>
    <t>H 그룹 1위</t>
  </si>
  <si>
    <t>1Ħ</t>
  </si>
  <si>
    <t>اول گروه H</t>
  </si>
  <si>
    <t>ที่ 1 สาย H</t>
  </si>
  <si>
    <t>۱ح</t>
  </si>
  <si>
    <t>2H</t>
  </si>
  <si>
    <t>H2</t>
  </si>
  <si>
    <t>H 그룹 2위</t>
  </si>
  <si>
    <t>دوم گروه H</t>
  </si>
  <si>
    <t>ที่ 2 สาย H</t>
  </si>
  <si>
    <t>۲ح</t>
  </si>
  <si>
    <t>W37</t>
  </si>
  <si>
    <t>F37</t>
  </si>
  <si>
    <t>Q37</t>
  </si>
  <si>
    <t>G37</t>
  </si>
  <si>
    <t>37胜者</t>
  </si>
  <si>
    <t>V37</t>
  </si>
  <si>
    <t>მ37</t>
  </si>
  <si>
    <t>Ν37</t>
  </si>
  <si>
    <t>GY37</t>
  </si>
  <si>
    <t>16강전 경기1 승자</t>
  </si>
  <si>
    <t>L37</t>
  </si>
  <si>
    <t>П37</t>
  </si>
  <si>
    <t>R37</t>
  </si>
  <si>
    <t>برنده بازی 37</t>
  </si>
  <si>
    <t>C37</t>
  </si>
  <si>
    <t>P37</t>
  </si>
  <si>
    <t>ผู้ชนะนัดที่ 37</t>
  </si>
  <si>
    <t>T37</t>
  </si>
  <si>
    <t>Переможець 37</t>
  </si>
  <si>
    <t>۴۹ جیت</t>
  </si>
  <si>
    <t>W39</t>
  </si>
  <si>
    <t>F39</t>
  </si>
  <si>
    <t>Q39</t>
  </si>
  <si>
    <t>G39</t>
  </si>
  <si>
    <t>39胜者</t>
  </si>
  <si>
    <t>V39</t>
  </si>
  <si>
    <t>მ39</t>
  </si>
  <si>
    <t>Ν39</t>
  </si>
  <si>
    <t>GY39</t>
  </si>
  <si>
    <t>16강전 경기2 승자</t>
  </si>
  <si>
    <t>L39</t>
  </si>
  <si>
    <t>П39</t>
  </si>
  <si>
    <t>R39</t>
  </si>
  <si>
    <t>برنده بازی 39</t>
  </si>
  <si>
    <t>C39</t>
  </si>
  <si>
    <t>P39</t>
  </si>
  <si>
    <t>ผู้ชนะนัดที่ 39</t>
  </si>
  <si>
    <t>T39</t>
  </si>
  <si>
    <t>Переможець 39</t>
  </si>
  <si>
    <t>۵۰ جیت</t>
  </si>
  <si>
    <t>W41</t>
  </si>
  <si>
    <t>F41</t>
  </si>
  <si>
    <t>Q41</t>
  </si>
  <si>
    <t>G41</t>
  </si>
  <si>
    <t>41胜者</t>
  </si>
  <si>
    <t>V41</t>
  </si>
  <si>
    <t>მ41</t>
  </si>
  <si>
    <t>Ν41</t>
  </si>
  <si>
    <t>GY41</t>
  </si>
  <si>
    <t>16강전 경기3 승자</t>
  </si>
  <si>
    <t>L41</t>
  </si>
  <si>
    <t>П41</t>
  </si>
  <si>
    <t>R41</t>
  </si>
  <si>
    <t>برنده بازی 41</t>
  </si>
  <si>
    <t>C41</t>
  </si>
  <si>
    <t>P41</t>
  </si>
  <si>
    <t>ผู้ชนะนัดที่ 41</t>
  </si>
  <si>
    <t>T41</t>
  </si>
  <si>
    <t>Переможець 41</t>
  </si>
  <si>
    <t>۵۱ جیت</t>
  </si>
  <si>
    <t>W43</t>
  </si>
  <si>
    <t>F43</t>
  </si>
  <si>
    <t>Q43</t>
  </si>
  <si>
    <t>G43</t>
  </si>
  <si>
    <t>43胜者</t>
  </si>
  <si>
    <t>V43</t>
  </si>
  <si>
    <t>მ43</t>
  </si>
  <si>
    <t>Ν43</t>
  </si>
  <si>
    <t>GY43</t>
  </si>
  <si>
    <t>16강전 경기4 승자</t>
  </si>
  <si>
    <t>L43</t>
  </si>
  <si>
    <t>П43</t>
  </si>
  <si>
    <t>R43</t>
  </si>
  <si>
    <t>برنده بازی 43</t>
  </si>
  <si>
    <t>C43</t>
  </si>
  <si>
    <t>P43</t>
  </si>
  <si>
    <t>ผู้ชนะนัดที่ 43</t>
  </si>
  <si>
    <t>T43</t>
  </si>
  <si>
    <t>Переможець 43</t>
  </si>
  <si>
    <t>۵۲ جیت</t>
  </si>
  <si>
    <t>W38</t>
  </si>
  <si>
    <t>F38</t>
  </si>
  <si>
    <t>Q38</t>
  </si>
  <si>
    <t>G38</t>
  </si>
  <si>
    <t>38胜者</t>
  </si>
  <si>
    <t>V38</t>
  </si>
  <si>
    <t>მ38</t>
  </si>
  <si>
    <t>Ν38</t>
  </si>
  <si>
    <t>GY38</t>
  </si>
  <si>
    <t>16강전 경기5 승자</t>
  </si>
  <si>
    <t>L38</t>
  </si>
  <si>
    <t>П38</t>
  </si>
  <si>
    <t>R38</t>
  </si>
  <si>
    <t>برنده بازی 38</t>
  </si>
  <si>
    <t>C38</t>
  </si>
  <si>
    <t>P38</t>
  </si>
  <si>
    <t>ผู้ชนะนัดที่ 38</t>
  </si>
  <si>
    <t>T38</t>
  </si>
  <si>
    <t>Переможець 38</t>
  </si>
  <si>
    <t>۵۳ جیت</t>
  </si>
  <si>
    <t>W42</t>
  </si>
  <si>
    <t>F42</t>
  </si>
  <si>
    <t>Q42</t>
  </si>
  <si>
    <t>G42</t>
  </si>
  <si>
    <t>42胜者</t>
  </si>
  <si>
    <t>V42</t>
  </si>
  <si>
    <t>მ42</t>
  </si>
  <si>
    <t>Ν42</t>
  </si>
  <si>
    <t>GY42</t>
  </si>
  <si>
    <t>16강전 경기6 승자</t>
  </si>
  <si>
    <t>L42</t>
  </si>
  <si>
    <t>П42</t>
  </si>
  <si>
    <t>R42</t>
  </si>
  <si>
    <t>برنده بازی 42</t>
  </si>
  <si>
    <t>C42</t>
  </si>
  <si>
    <t>P42</t>
  </si>
  <si>
    <t>ผู้ชนะนัดที่ 42</t>
  </si>
  <si>
    <t>T42</t>
  </si>
  <si>
    <t>Переможець 42</t>
  </si>
  <si>
    <t>۵۴ جیت</t>
  </si>
  <si>
    <t>W40</t>
  </si>
  <si>
    <t>F40</t>
  </si>
  <si>
    <t>Q40</t>
  </si>
  <si>
    <t>G40</t>
  </si>
  <si>
    <t>40胜者</t>
  </si>
  <si>
    <t>V40</t>
  </si>
  <si>
    <t>მ40</t>
  </si>
  <si>
    <t>Ν40</t>
  </si>
  <si>
    <t>GY40</t>
  </si>
  <si>
    <t>16강전 경기7 승자</t>
  </si>
  <si>
    <t>L40</t>
  </si>
  <si>
    <t>П40</t>
  </si>
  <si>
    <t>R40</t>
  </si>
  <si>
    <t>برنده بازی 40</t>
  </si>
  <si>
    <t>C40</t>
  </si>
  <si>
    <t>P40</t>
  </si>
  <si>
    <t>ผู้ชนะนัดที่ 40</t>
  </si>
  <si>
    <t>T40</t>
  </si>
  <si>
    <t>Переможець 40</t>
  </si>
  <si>
    <t>۵۵ جیت</t>
  </si>
  <si>
    <t>W44</t>
  </si>
  <si>
    <t>F44</t>
  </si>
  <si>
    <t>Q44</t>
  </si>
  <si>
    <t>G44</t>
  </si>
  <si>
    <t>44胜者</t>
  </si>
  <si>
    <t>V44</t>
  </si>
  <si>
    <t>მ44</t>
  </si>
  <si>
    <t>Ν44</t>
  </si>
  <si>
    <t>GY44</t>
  </si>
  <si>
    <t>16강전 경기8 승자</t>
  </si>
  <si>
    <t>L44</t>
  </si>
  <si>
    <t>П44</t>
  </si>
  <si>
    <t>R44</t>
  </si>
  <si>
    <t>برنده بازی 44</t>
  </si>
  <si>
    <t>C44</t>
  </si>
  <si>
    <t>P44</t>
  </si>
  <si>
    <t>ผู้ชนะนัดที่ 44</t>
  </si>
  <si>
    <t>T44</t>
  </si>
  <si>
    <t>Переможець 44</t>
  </si>
  <si>
    <t>۵۶ جیت</t>
  </si>
  <si>
    <t>W45</t>
  </si>
  <si>
    <t>F45</t>
  </si>
  <si>
    <t>Q45</t>
  </si>
  <si>
    <t>G45</t>
  </si>
  <si>
    <t>45胜者</t>
  </si>
  <si>
    <t>V45</t>
  </si>
  <si>
    <t>მ45</t>
  </si>
  <si>
    <t>Ν45</t>
  </si>
  <si>
    <t>GY45</t>
  </si>
  <si>
    <t>8강전 경기1 승자</t>
  </si>
  <si>
    <t>L45</t>
  </si>
  <si>
    <t>П45</t>
  </si>
  <si>
    <t>R45</t>
  </si>
  <si>
    <t>برنده بازی 45</t>
  </si>
  <si>
    <t>C45</t>
  </si>
  <si>
    <t>P45</t>
  </si>
  <si>
    <t>ผู้ชนะนัดที่ 45</t>
  </si>
  <si>
    <t>T45</t>
  </si>
  <si>
    <t>Переможець 45</t>
  </si>
  <si>
    <t>۵۷ جیت</t>
  </si>
  <si>
    <t>W46</t>
  </si>
  <si>
    <t>F46</t>
  </si>
  <si>
    <t>Q46</t>
  </si>
  <si>
    <t>G46</t>
  </si>
  <si>
    <t>46胜者</t>
  </si>
  <si>
    <t>V46</t>
  </si>
  <si>
    <t>მ46</t>
  </si>
  <si>
    <t>Ν46</t>
  </si>
  <si>
    <t>GY46</t>
  </si>
  <si>
    <t>8강전 경기2 승자</t>
  </si>
  <si>
    <t>L46</t>
  </si>
  <si>
    <t>П46</t>
  </si>
  <si>
    <t>R46</t>
  </si>
  <si>
    <t>برنده بازی 46</t>
  </si>
  <si>
    <t>C46</t>
  </si>
  <si>
    <t>P46</t>
  </si>
  <si>
    <t>ผู้ชนะนัดที่ 46</t>
  </si>
  <si>
    <t>T46</t>
  </si>
  <si>
    <t>Переможець 46</t>
  </si>
  <si>
    <t>۵۸ جیت</t>
  </si>
  <si>
    <t>W47</t>
  </si>
  <si>
    <t>F47</t>
  </si>
  <si>
    <t>Q47</t>
  </si>
  <si>
    <t>G47</t>
  </si>
  <si>
    <t>47胜者</t>
  </si>
  <si>
    <t>V47</t>
  </si>
  <si>
    <t>მ47</t>
  </si>
  <si>
    <t>Ν47</t>
  </si>
  <si>
    <t>GY47</t>
  </si>
  <si>
    <t>8강전 경기3 승자</t>
  </si>
  <si>
    <t>L47</t>
  </si>
  <si>
    <t>П47</t>
  </si>
  <si>
    <t>R47</t>
  </si>
  <si>
    <t>برنده بازی 47</t>
  </si>
  <si>
    <t>C47</t>
  </si>
  <si>
    <t>P47</t>
  </si>
  <si>
    <t>ผู้ชนะนัดที่ 47</t>
  </si>
  <si>
    <t>T47</t>
  </si>
  <si>
    <t>Переможець 47</t>
  </si>
  <si>
    <t>۵۹ جیت</t>
  </si>
  <si>
    <t>W48</t>
  </si>
  <si>
    <t>F48</t>
  </si>
  <si>
    <t>Q48</t>
  </si>
  <si>
    <t>G48</t>
  </si>
  <si>
    <t>48胜者</t>
  </si>
  <si>
    <t>V48</t>
  </si>
  <si>
    <t>მ48</t>
  </si>
  <si>
    <t>Ν48</t>
  </si>
  <si>
    <t>GY48</t>
  </si>
  <si>
    <t>8강전 경기4 승자</t>
  </si>
  <si>
    <t>L48</t>
  </si>
  <si>
    <t>П48</t>
  </si>
  <si>
    <t>R48</t>
  </si>
  <si>
    <t>برنده بازی 48</t>
  </si>
  <si>
    <t>C48</t>
  </si>
  <si>
    <t>P48</t>
  </si>
  <si>
    <t>ผู้ชนะนัดที่ 48</t>
  </si>
  <si>
    <t>T48</t>
  </si>
  <si>
    <t>Переможець 48</t>
  </si>
  <si>
    <t>۶۰ جیت</t>
  </si>
  <si>
    <t>W49</t>
  </si>
  <si>
    <t>F49</t>
  </si>
  <si>
    <t>Q49</t>
  </si>
  <si>
    <t>G49</t>
  </si>
  <si>
    <t>49胜者</t>
  </si>
  <si>
    <t>V49</t>
  </si>
  <si>
    <t>მ49</t>
  </si>
  <si>
    <t>Ν49</t>
  </si>
  <si>
    <t>GY49</t>
  </si>
  <si>
    <t>준결승 경기1 승자</t>
  </si>
  <si>
    <t>L49</t>
  </si>
  <si>
    <t>П49</t>
  </si>
  <si>
    <t>R49</t>
  </si>
  <si>
    <t>برنده بازی 49</t>
  </si>
  <si>
    <t>C49</t>
  </si>
  <si>
    <t>P49</t>
  </si>
  <si>
    <t>ผู้ชนะนัดที่ 49</t>
  </si>
  <si>
    <t>T49</t>
  </si>
  <si>
    <t>Переможець 49</t>
  </si>
  <si>
    <t>۶۱ جیت</t>
  </si>
  <si>
    <t>W50</t>
  </si>
  <si>
    <t>F50</t>
  </si>
  <si>
    <t>Q50</t>
  </si>
  <si>
    <t>G50</t>
  </si>
  <si>
    <t>50胜者</t>
  </si>
  <si>
    <t>V50</t>
  </si>
  <si>
    <t>მ50</t>
  </si>
  <si>
    <t>Ν50</t>
  </si>
  <si>
    <t>GY50</t>
  </si>
  <si>
    <t>준결승 경기2 승자</t>
  </si>
  <si>
    <t>L50</t>
  </si>
  <si>
    <t>П50</t>
  </si>
  <si>
    <t>R50</t>
  </si>
  <si>
    <t>برنده بازی 50</t>
  </si>
  <si>
    <t>C50</t>
  </si>
  <si>
    <t>P50</t>
  </si>
  <si>
    <t>ผู้ชนะนัดที่ 50</t>
  </si>
  <si>
    <t>T50</t>
  </si>
  <si>
    <t>Переможець 50</t>
  </si>
  <si>
    <t>۶۲ جیت</t>
  </si>
  <si>
    <t>L61</t>
  </si>
  <si>
    <t>H61</t>
  </si>
  <si>
    <t>M61</t>
  </si>
  <si>
    <t>P61</t>
  </si>
  <si>
    <t>61负者</t>
  </si>
  <si>
    <t>T61</t>
  </si>
  <si>
    <t>V61</t>
  </si>
  <si>
    <t>წ61</t>
  </si>
  <si>
    <t>Η61</t>
  </si>
  <si>
    <t>준결승 경기1 패자</t>
  </si>
  <si>
    <t>И61</t>
  </si>
  <si>
    <t>بازنده بازی 61</t>
  </si>
  <si>
    <t>I61</t>
  </si>
  <si>
    <t>ผู้แพ้นัดที่ 61</t>
  </si>
  <si>
    <t>B61</t>
  </si>
  <si>
    <t>Переможений 61</t>
  </si>
  <si>
    <t>۶۱ ہار</t>
  </si>
  <si>
    <t>L62</t>
  </si>
  <si>
    <t>H62</t>
  </si>
  <si>
    <t>M62</t>
  </si>
  <si>
    <t>P62</t>
  </si>
  <si>
    <t>62负者</t>
  </si>
  <si>
    <t>T62</t>
  </si>
  <si>
    <t>V62</t>
  </si>
  <si>
    <t>წ62</t>
  </si>
  <si>
    <t>Η62</t>
  </si>
  <si>
    <t>준결승 경기2 패자</t>
  </si>
  <si>
    <t>И62</t>
  </si>
  <si>
    <t>بازنده بازی 62</t>
  </si>
  <si>
    <t>I62</t>
  </si>
  <si>
    <t>ผู้แพ้นัดที่ 62</t>
  </si>
  <si>
    <t>B62</t>
  </si>
  <si>
    <t>Переможений 62</t>
  </si>
  <si>
    <t>۶۲ ہار</t>
  </si>
  <si>
    <t>Champion 2016</t>
  </si>
  <si>
    <t>بطل 2016</t>
  </si>
  <si>
    <t>Champion 2016-</t>
  </si>
  <si>
    <t>Шампион 2016</t>
  </si>
  <si>
    <t>Campió 2016</t>
  </si>
  <si>
    <t>2016年冠军</t>
  </si>
  <si>
    <t>2016年冠軍</t>
  </si>
  <si>
    <t>Prvak 2016</t>
  </si>
  <si>
    <t>ჩემპიონი 2016</t>
  </si>
  <si>
    <t>Meister 2016</t>
  </si>
  <si>
    <t>Πρωταθλητής 2016</t>
  </si>
  <si>
    <t>Juara 2016</t>
  </si>
  <si>
    <t>Meistari 2016</t>
  </si>
  <si>
    <t>Campione 2016</t>
  </si>
  <si>
    <t>챔피언 2016</t>
  </si>
  <si>
    <t>Čempionas 2016</t>
  </si>
  <si>
    <t>قهرمان 2016</t>
  </si>
  <si>
    <t>Campionul 2016</t>
  </si>
  <si>
    <t>Чемпион 2016</t>
  </si>
  <si>
    <t>Цхампион 2016</t>
  </si>
  <si>
    <t>Campeón 2016</t>
  </si>
  <si>
    <t>แชมป์ 2016</t>
  </si>
  <si>
    <t>Şampiyon 2016</t>
  </si>
  <si>
    <t>Чемпіон 2016</t>
  </si>
  <si>
    <t>چیمپیئن 2016</t>
  </si>
  <si>
    <t>Allianz Riviera, Nice</t>
  </si>
  <si>
    <t>Stade Vélodrome, Marseille</t>
  </si>
  <si>
    <t>Parc des Princes, Paris</t>
  </si>
  <si>
    <t>Stadium Municipal, Toulouse</t>
  </si>
  <si>
    <t>Stade Bollaert-Delelis, Lens</t>
  </si>
  <si>
    <t>Parc Olympique Lyonnais, Lyon</t>
  </si>
  <si>
    <t>Stade Pierre-Mauroy, Lille</t>
  </si>
  <si>
    <t>Stade Geoffroy-Guichard, Saint-Étienne</t>
  </si>
  <si>
    <t>Nouveau Stade de Bordeaux, Bordeaux</t>
  </si>
  <si>
    <t>Stade de France, Saint-Denis</t>
  </si>
  <si>
    <t>en</t>
  </si>
  <si>
    <t>sq</t>
  </si>
  <si>
    <t>ar</t>
  </si>
  <si>
    <t>hy</t>
  </si>
  <si>
    <t>az</t>
  </si>
  <si>
    <t>bg</t>
  </si>
  <si>
    <t>ca</t>
  </si>
  <si>
    <t>zh-CN</t>
  </si>
  <si>
    <t>zh-TW</t>
  </si>
  <si>
    <t>hr</t>
  </si>
  <si>
    <t>cs</t>
  </si>
  <si>
    <t>da</t>
  </si>
  <si>
    <t>nl</t>
  </si>
  <si>
    <t>fr</t>
  </si>
  <si>
    <t>ka</t>
  </si>
  <si>
    <t>de</t>
  </si>
  <si>
    <t>el</t>
  </si>
  <si>
    <t>iw</t>
  </si>
  <si>
    <t>hu</t>
  </si>
  <si>
    <t>id</t>
  </si>
  <si>
    <t>is</t>
  </si>
  <si>
    <t>it</t>
  </si>
  <si>
    <t>ko</t>
  </si>
  <si>
    <t>lt</t>
  </si>
  <si>
    <t>mk</t>
  </si>
  <si>
    <t>mt</t>
  </si>
  <si>
    <t>no</t>
  </si>
  <si>
    <t>fa</t>
  </si>
  <si>
    <t>pl</t>
  </si>
  <si>
    <t>pt</t>
  </si>
  <si>
    <t>ro</t>
  </si>
  <si>
    <t>ru</t>
  </si>
  <si>
    <t>sr</t>
  </si>
  <si>
    <t>sk</t>
  </si>
  <si>
    <t>sl</t>
  </si>
  <si>
    <t>es</t>
  </si>
  <si>
    <t>sv</t>
  </si>
  <si>
    <t>th</t>
  </si>
  <si>
    <t>tr</t>
  </si>
  <si>
    <t>vi</t>
  </si>
  <si>
    <t>uk</t>
  </si>
  <si>
    <t>ur</t>
  </si>
  <si>
    <t>EURO לו"ז טורניר 2016</t>
  </si>
  <si>
    <t>מקום 4-3</t>
  </si>
  <si>
    <t>רומניה</t>
  </si>
  <si>
    <t>צפון אירלנד</t>
  </si>
  <si>
    <t>צ'כיה</t>
  </si>
  <si>
    <t>אירלנד</t>
  </si>
  <si>
    <t>איסלנד</t>
  </si>
  <si>
    <t>אוסטריה</t>
  </si>
  <si>
    <t>Match No</t>
  </si>
  <si>
    <t>Stadium</t>
  </si>
  <si>
    <t>Result</t>
  </si>
  <si>
    <t>Match 1</t>
  </si>
  <si>
    <t>Match 2</t>
  </si>
  <si>
    <t>Match 3</t>
  </si>
  <si>
    <t>Match 4</t>
  </si>
  <si>
    <t>Match 5</t>
  </si>
  <si>
    <t>Match 6</t>
  </si>
  <si>
    <t>Match 7</t>
  </si>
  <si>
    <t>Match 8</t>
  </si>
  <si>
    <t>Match 9</t>
  </si>
  <si>
    <t>Match 10</t>
  </si>
  <si>
    <t>Match 11</t>
  </si>
  <si>
    <t>Match 12</t>
  </si>
  <si>
    <t>Match 13</t>
  </si>
  <si>
    <t>Match 14</t>
  </si>
  <si>
    <t>Match 15</t>
  </si>
  <si>
    <t>Match 16</t>
  </si>
  <si>
    <t>Match 17</t>
  </si>
  <si>
    <t>Match 18</t>
  </si>
  <si>
    <t>Match 19</t>
  </si>
  <si>
    <t>Match 20</t>
  </si>
  <si>
    <t>Match 21</t>
  </si>
  <si>
    <t>Match 22</t>
  </si>
  <si>
    <t>Match 23</t>
  </si>
  <si>
    <t>Match 24</t>
  </si>
  <si>
    <t>Match 25</t>
  </si>
  <si>
    <t>Match 26</t>
  </si>
  <si>
    <t>Match 27</t>
  </si>
  <si>
    <t>Match 28</t>
  </si>
  <si>
    <t>Match 29</t>
  </si>
  <si>
    <t>Match 30</t>
  </si>
  <si>
    <t>Match 31</t>
  </si>
  <si>
    <t>Match 32</t>
  </si>
  <si>
    <t>Match 33</t>
  </si>
  <si>
    <t>Match 34</t>
  </si>
  <si>
    <t>Match 35</t>
  </si>
  <si>
    <t>Match 36</t>
  </si>
  <si>
    <t>Date</t>
  </si>
  <si>
    <t>Time</t>
  </si>
  <si>
    <t>Team 1</t>
  </si>
  <si>
    <t>Team 2</t>
  </si>
  <si>
    <t>Day</t>
  </si>
  <si>
    <t xml:space="preserve">Language: </t>
  </si>
  <si>
    <t>Numb</t>
  </si>
  <si>
    <t>Data</t>
  </si>
  <si>
    <t>Lang</t>
  </si>
  <si>
    <t>כל הנתונים</t>
  </si>
  <si>
    <t>כל השפות</t>
  </si>
  <si>
    <t>כל המספרים</t>
  </si>
  <si>
    <t>GMT</t>
  </si>
  <si>
    <t>Greenwich Mean Time</t>
  </si>
  <si>
    <t>ECT</t>
  </si>
  <si>
    <t>European Central Time</t>
  </si>
  <si>
    <t>GMT+1:00</t>
  </si>
  <si>
    <t>EET</t>
  </si>
  <si>
    <t>Eastern European Time</t>
  </si>
  <si>
    <t>GMT+2:00</t>
  </si>
  <si>
    <t>EAT</t>
  </si>
  <si>
    <t>Eastern African Time</t>
  </si>
  <si>
    <t>GMT+3:00</t>
  </si>
  <si>
    <t>MET</t>
  </si>
  <si>
    <t>Middle East Time</t>
  </si>
  <si>
    <t>GMT+3:30</t>
  </si>
  <si>
    <t>NET</t>
  </si>
  <si>
    <t>Near East Time</t>
  </si>
  <si>
    <t>GMT+4:00</t>
  </si>
  <si>
    <t>PLT</t>
  </si>
  <si>
    <t>Pakistan Lahore Time</t>
  </si>
  <si>
    <t>GMT+5:00</t>
  </si>
  <si>
    <t>IST</t>
  </si>
  <si>
    <t>India Standard Time</t>
  </si>
  <si>
    <t>GMT+5:30</t>
  </si>
  <si>
    <t>BST</t>
  </si>
  <si>
    <t>Bangladesh Standard Time</t>
  </si>
  <si>
    <t>GMT+6:00</t>
  </si>
  <si>
    <t>VST</t>
  </si>
  <si>
    <t>Vietnam Standard Time</t>
  </si>
  <si>
    <t>GMT+7:00</t>
  </si>
  <si>
    <t>CTT</t>
  </si>
  <si>
    <t>China Taiwan Time</t>
  </si>
  <si>
    <t>GMT+8:00</t>
  </si>
  <si>
    <t>JST</t>
  </si>
  <si>
    <t>Japan Standard Time</t>
  </si>
  <si>
    <t>GMT+9:00</t>
  </si>
  <si>
    <t>ACT</t>
  </si>
  <si>
    <t>Australia Central Time</t>
  </si>
  <si>
    <t>GMT+9:30</t>
  </si>
  <si>
    <t>AET</t>
  </si>
  <si>
    <t>Australia Eastern Time</t>
  </si>
  <si>
    <t>GMT+10:00</t>
  </si>
  <si>
    <t>SST</t>
  </si>
  <si>
    <t>Solomon Standard Time</t>
  </si>
  <si>
    <t>GMT+11:00</t>
  </si>
  <si>
    <t>NST</t>
  </si>
  <si>
    <t>New Zealand Standard Time</t>
  </si>
  <si>
    <t>GMT+12:00</t>
  </si>
  <si>
    <t>MIT</t>
  </si>
  <si>
    <t>Midway Islands Time</t>
  </si>
  <si>
    <t>GMT-11:00</t>
  </si>
  <si>
    <t>HST</t>
  </si>
  <si>
    <t>Hawaii Standard Time</t>
  </si>
  <si>
    <t>GMT-10:00</t>
  </si>
  <si>
    <t>AST</t>
  </si>
  <si>
    <t>Alaska Standard Time</t>
  </si>
  <si>
    <t>GMT-9:00</t>
  </si>
  <si>
    <t>PST</t>
  </si>
  <si>
    <t>Pacific Standard Time</t>
  </si>
  <si>
    <t>GMT-8:00</t>
  </si>
  <si>
    <t>GMT-7:00</t>
  </si>
  <si>
    <t>MST</t>
  </si>
  <si>
    <t>Mountain Standard Time</t>
  </si>
  <si>
    <t>CST</t>
  </si>
  <si>
    <t>Central Standard Time</t>
  </si>
  <si>
    <t>GMT-6:00</t>
  </si>
  <si>
    <t>EST</t>
  </si>
  <si>
    <t>Eastern Standard Time</t>
  </si>
  <si>
    <t>GMT-5:00</t>
  </si>
  <si>
    <t>PRT</t>
  </si>
  <si>
    <t>Puerto Rico and US Virgin Islands Time</t>
  </si>
  <si>
    <t>GMT-4:00</t>
  </si>
  <si>
    <t>CNT</t>
  </si>
  <si>
    <t>Canada Newfoundland Time</t>
  </si>
  <si>
    <t>GMT-3:30</t>
  </si>
  <si>
    <t>GMT-3:00</t>
  </si>
  <si>
    <t>BET</t>
  </si>
  <si>
    <t>Brazil Eastern Time</t>
  </si>
  <si>
    <t>CAT</t>
  </si>
  <si>
    <t>Central African Time</t>
  </si>
  <si>
    <t>GMT-1:00</t>
  </si>
  <si>
    <t>Index</t>
  </si>
  <si>
    <t>Staduim</t>
  </si>
  <si>
    <t>Game Time</t>
  </si>
  <si>
    <t>A</t>
  </si>
  <si>
    <t>Time Zone:</t>
  </si>
  <si>
    <t>Espanja</t>
  </si>
  <si>
    <t>Ti</t>
  </si>
  <si>
    <t>Su</t>
  </si>
  <si>
    <t>To</t>
  </si>
  <si>
    <t>Pe</t>
  </si>
  <si>
    <t>La</t>
  </si>
  <si>
    <t>Tammi</t>
  </si>
  <si>
    <t>Helmi</t>
  </si>
  <si>
    <t>Maalis</t>
  </si>
  <si>
    <t>Elo</t>
  </si>
  <si>
    <t>Huhti</t>
  </si>
  <si>
    <t>Touko</t>
  </si>
  <si>
    <t>Heinä</t>
  </si>
  <si>
    <t>Syys</t>
  </si>
  <si>
    <t>Loka</t>
  </si>
  <si>
    <t>Kesä</t>
  </si>
  <si>
    <t>Marras</t>
  </si>
  <si>
    <t>Joulu</t>
  </si>
  <si>
    <t>מיקום סופי</t>
  </si>
  <si>
    <t>מיקום</t>
  </si>
  <si>
    <t>שערי זכות</t>
  </si>
  <si>
    <t>שערי חובה</t>
  </si>
  <si>
    <t>הפרש שערים</t>
  </si>
  <si>
    <t>סינון 1</t>
  </si>
  <si>
    <t>סינון 2</t>
  </si>
  <si>
    <t>סינון 3</t>
  </si>
  <si>
    <t>Teams</t>
  </si>
  <si>
    <t>UEFA Rank</t>
  </si>
  <si>
    <t>פארק אולימפיק ליון</t>
  </si>
  <si>
    <t>אצטדיון פייר מורואה, ליל</t>
  </si>
  <si>
    <t>סטאד ולודרום, מארסיי</t>
  </si>
  <si>
    <t>פארק דה פראנס, פריז</t>
  </si>
  <si>
    <t>סטאד ז'ופרואה-גישאר, סנט אטיין</t>
  </si>
  <si>
    <t>אצטדיון פליקס בולאר, לאנס</t>
  </si>
  <si>
    <t>אליאנץ ריביירה, ניס</t>
  </si>
  <si>
    <t>האצטדיון העירוני, טולוז</t>
  </si>
  <si>
    <t>3A</t>
  </si>
  <si>
    <t>3B</t>
  </si>
  <si>
    <t>3C</t>
  </si>
  <si>
    <t>3D</t>
  </si>
  <si>
    <t>3E</t>
  </si>
  <si>
    <t>3F</t>
  </si>
  <si>
    <t>תיקון</t>
  </si>
  <si>
    <t>Best 3rds:</t>
  </si>
  <si>
    <t>BCEF</t>
  </si>
  <si>
    <t>1A vs</t>
  </si>
  <si>
    <t xml:space="preserve">1B vs </t>
  </si>
  <si>
    <t>1C vs</t>
  </si>
  <si>
    <t>1D vs</t>
  </si>
  <si>
    <t>ABCD</t>
  </si>
  <si>
    <t>ABCE</t>
  </si>
  <si>
    <t>ABCF</t>
  </si>
  <si>
    <t>ABDE</t>
  </si>
  <si>
    <t>ABDF</t>
  </si>
  <si>
    <t>ABEF</t>
  </si>
  <si>
    <t>ACDE</t>
  </si>
  <si>
    <t>ACDF</t>
  </si>
  <si>
    <t>ACEF</t>
  </si>
  <si>
    <t>ADEF</t>
  </si>
  <si>
    <t>BCDE</t>
  </si>
  <si>
    <t>BCDF</t>
  </si>
  <si>
    <t>BDEF</t>
  </si>
  <si>
    <t>CDEF</t>
  </si>
  <si>
    <t>Match 37</t>
  </si>
  <si>
    <t>Match 38</t>
  </si>
  <si>
    <t>Match 39</t>
  </si>
  <si>
    <t>Match 40</t>
  </si>
  <si>
    <t>Match 41</t>
  </si>
  <si>
    <t>Match 42</t>
  </si>
  <si>
    <t>Match 43</t>
  </si>
  <si>
    <t>Match 44</t>
  </si>
  <si>
    <t>Match 45</t>
  </si>
  <si>
    <t>Match 46</t>
  </si>
  <si>
    <t>Match 47</t>
  </si>
  <si>
    <t>Match 48</t>
  </si>
  <si>
    <t>Match 49</t>
  </si>
  <si>
    <t>Match 50</t>
  </si>
  <si>
    <t>Match 51</t>
  </si>
  <si>
    <t>סטאד דה פראנס, סן-דני</t>
  </si>
  <si>
    <t>Runner-up Group A</t>
  </si>
  <si>
    <t>Winner Group B</t>
  </si>
  <si>
    <t>Winner Group D</t>
  </si>
  <si>
    <t>Winner Group A</t>
  </si>
  <si>
    <t>Winner Group C</t>
  </si>
  <si>
    <t>Winner Group F</t>
  </si>
  <si>
    <t>Winner Group E</t>
  </si>
  <si>
    <t>Runner-up Group B</t>
  </si>
  <si>
    <t>Runner-up Group C</t>
  </si>
  <si>
    <t>3rd Place A, C or D</t>
  </si>
  <si>
    <t>3rd Place B, E or F</t>
  </si>
  <si>
    <t>3rd Place C, D or E</t>
  </si>
  <si>
    <t>3rd Place A, B or F</t>
  </si>
  <si>
    <t>Runner-up Group E</t>
  </si>
  <si>
    <t>Runner-up Group D</t>
  </si>
  <si>
    <t>Runner-up Group F</t>
  </si>
  <si>
    <t>מקום שני בית A</t>
  </si>
  <si>
    <t>מקום ראשון בית B</t>
  </si>
  <si>
    <t>מקום ראשון בית D</t>
  </si>
  <si>
    <t>מקום ראשון בית A</t>
  </si>
  <si>
    <t>מקום ראשון בית C</t>
  </si>
  <si>
    <t>מקום ראשון בית F</t>
  </si>
  <si>
    <t>מקום ראשון בית E</t>
  </si>
  <si>
    <t>מקום שני בית B</t>
  </si>
  <si>
    <t>מקום שני בית C</t>
  </si>
  <si>
    <t>מקום שלישי בית A/C/D</t>
  </si>
  <si>
    <t>מקום שלישי בית B/E/F</t>
  </si>
  <si>
    <t>מקום שלישי בית C/D/E</t>
  </si>
  <si>
    <t>מקום שלישי בית A/B/F</t>
  </si>
  <si>
    <t>מקום שני בית E</t>
  </si>
  <si>
    <t>מקום שני בית D</t>
  </si>
  <si>
    <t>מקום שני בית F</t>
  </si>
  <si>
    <t>אלופת 2016</t>
  </si>
  <si>
    <t>Phase 1</t>
  </si>
  <si>
    <t>Phase 2</t>
  </si>
  <si>
    <t>Champion</t>
  </si>
  <si>
    <t>Bet per person</t>
  </si>
  <si>
    <t>Number of participants</t>
  </si>
  <si>
    <t>Total Jackpot</t>
  </si>
  <si>
    <t>Winner must guess Champion</t>
  </si>
  <si>
    <t>Yes</t>
  </si>
  <si>
    <t>No</t>
  </si>
  <si>
    <t>-</t>
  </si>
  <si>
    <t>Team to go to next level</t>
  </si>
  <si>
    <t>Ryhmä</t>
  </si>
  <si>
    <t>Unkari</t>
  </si>
  <si>
    <t>Turkki</t>
  </si>
  <si>
    <t>Saksa</t>
  </si>
  <si>
    <t>Pohjois-Irlanti</t>
  </si>
  <si>
    <t>Sveitsi</t>
  </si>
  <si>
    <t>Tšekin tasavalta</t>
  </si>
  <si>
    <t>Irlannin tasavalta</t>
  </si>
  <si>
    <t>Islanti</t>
  </si>
  <si>
    <t>Itävalta</t>
  </si>
  <si>
    <t>Ranska</t>
  </si>
  <si>
    <t>Puola</t>
  </si>
  <si>
    <t>Englanti</t>
  </si>
  <si>
    <t>Ruotsi</t>
  </si>
  <si>
    <t>Venäjä</t>
  </si>
  <si>
    <t>Finaali</t>
  </si>
  <si>
    <t>UEFA EURO 2016 Turnausaikataulu</t>
  </si>
  <si>
    <t>Joukkue</t>
  </si>
  <si>
    <t>Name</t>
  </si>
  <si>
    <t>Team to score most goals</t>
  </si>
  <si>
    <t>משחקים היום</t>
  </si>
  <si>
    <t>Top Goal Scorer:</t>
  </si>
  <si>
    <t>Team to score most goals:</t>
  </si>
  <si>
    <t>C. Ronaldo (Portugal)</t>
  </si>
  <si>
    <t>A. Dzyuba (Russia)</t>
  </si>
  <si>
    <t>G. Bale (Wales)</t>
  </si>
  <si>
    <t>J. Walters (Ireland)</t>
  </si>
  <si>
    <t>S. Long (Ireland)</t>
  </si>
  <si>
    <t>J. Drmic (Switzerland)</t>
  </si>
  <si>
    <t>D. Alaba (Austria)</t>
  </si>
  <si>
    <t>Y. Konoplyanka (Ukraine)</t>
  </si>
  <si>
    <t>M. Arnautovic (Austria)</t>
  </si>
  <si>
    <t>M. Ozil (Germany)</t>
  </si>
  <si>
    <t>X. Shaqiri (Switzerland)</t>
  </si>
  <si>
    <t>S. Zaza (Italy)</t>
  </si>
  <si>
    <t>N. Kalinic (Croatia)</t>
  </si>
  <si>
    <t>R. Sterling (England)</t>
  </si>
  <si>
    <t>C. Fabregas (Spain)</t>
  </si>
  <si>
    <t>M. Kruse (Germany)</t>
  </si>
  <si>
    <t>A. Kokorin (Russia)</t>
  </si>
  <si>
    <t>A. Griezmann (France)</t>
  </si>
  <si>
    <t>T. Muller (Germany)</t>
  </si>
  <si>
    <t>R. Lukaku (Belgium)</t>
  </si>
  <si>
    <t>K. De Bruyne(Belgium)</t>
  </si>
  <si>
    <t>J. Vardy (England)</t>
  </si>
  <si>
    <t>C. Benteke (Belgium)</t>
  </si>
  <si>
    <t>G. Pelle (Italy)</t>
  </si>
  <si>
    <t>E. Hazard (Belgium)</t>
  </si>
  <si>
    <t>M. Mandzukic (Croatia)</t>
  </si>
  <si>
    <t>M. Gotze (Germany)</t>
  </si>
  <si>
    <t>Z. ibrahimovic (Sweden)</t>
  </si>
  <si>
    <t>D. Sturridge (England)</t>
  </si>
  <si>
    <t>B. Yilmaz (Turkey)</t>
  </si>
  <si>
    <t>A. Schurrle (Germany)</t>
  </si>
  <si>
    <t>D. Silva (Spain)</t>
  </si>
  <si>
    <t>AP. Gignac (France)</t>
  </si>
  <si>
    <t>E. Unal (Turkey)</t>
  </si>
  <si>
    <t>P. Pogba (France)</t>
  </si>
  <si>
    <t>A. Yarmolenko (Ukraine)</t>
  </si>
  <si>
    <t>I. Perisic (Croatia)</t>
  </si>
  <si>
    <t>A. Milik (Poland)</t>
  </si>
  <si>
    <t>A. Sadiku (Albania)</t>
  </si>
  <si>
    <t>A. Szalai (Hungary)</t>
  </si>
  <si>
    <t>T. Priskin (Hungary)</t>
  </si>
  <si>
    <t>B. Stancu (Romania)</t>
  </si>
  <si>
    <t>N. McGinn (N Ireland)</t>
  </si>
  <si>
    <t>R. Keane (Ireland)</t>
  </si>
  <si>
    <t>K. Lafferty (N Ireland)</t>
  </si>
  <si>
    <t>A. Nemec (Slovakia)</t>
  </si>
  <si>
    <t>M. Berg (Sweden)</t>
  </si>
  <si>
    <t>J. Guidetti (Sweden)</t>
  </si>
  <si>
    <t>S. Vokes (Wales)</t>
  </si>
  <si>
    <t>A. Finnbogason (Iceland)</t>
  </si>
  <si>
    <t>T. Necid (Czech Republic)</t>
  </si>
  <si>
    <t>K. Sigthorsson (Iceland)</t>
  </si>
  <si>
    <t>M. Janko (Austria)</t>
  </si>
  <si>
    <t>D. Payet (France)</t>
  </si>
  <si>
    <t>D. Origi (Belgium)</t>
  </si>
  <si>
    <t>W. Rooney (England)</t>
  </si>
  <si>
    <t>A. Martial (France)</t>
  </si>
  <si>
    <t>A. Aduriz (Spain)</t>
  </si>
  <si>
    <t>M. Gomez (Germany)</t>
  </si>
  <si>
    <t>O. Giroud (France)</t>
  </si>
  <si>
    <t>R. Lewandowski (Poland)</t>
  </si>
  <si>
    <t>A. Morata (Spain)</t>
  </si>
  <si>
    <t>Player</t>
  </si>
  <si>
    <t>Top Goals</t>
  </si>
  <si>
    <t>Rank 1</t>
  </si>
  <si>
    <t>Rank 2</t>
  </si>
  <si>
    <t>Rank</t>
  </si>
  <si>
    <t>Goals</t>
  </si>
  <si>
    <t>Points</t>
  </si>
  <si>
    <t>Total Bets</t>
  </si>
  <si>
    <t>% Bets</t>
  </si>
  <si>
    <t>W51</t>
  </si>
  <si>
    <t>Name:</t>
  </si>
  <si>
    <t>Teams' Goals Ranking</t>
  </si>
  <si>
    <r>
      <rPr>
        <u/>
        <sz val="11"/>
        <color theme="0"/>
        <rFont val="Calibri"/>
        <family val="2"/>
        <charset val="177"/>
      </rPr>
      <t>Points for</t>
    </r>
    <r>
      <rPr>
        <sz val="11"/>
        <color theme="0"/>
        <rFont val="Calibri"/>
        <family val="2"/>
        <charset val="177"/>
      </rPr>
      <t>:</t>
    </r>
  </si>
  <si>
    <t>Total Score</t>
  </si>
  <si>
    <t>Total Win</t>
  </si>
  <si>
    <t>fi</t>
  </si>
  <si>
    <t>Mestari 2016</t>
  </si>
  <si>
    <t>Leader Phase 2</t>
  </si>
  <si>
    <t>Leader Phase 1</t>
  </si>
  <si>
    <t>Statistics - Team to score most goals</t>
  </si>
  <si>
    <t>Statistics - Top Goal Scorer</t>
  </si>
  <si>
    <t>Knockout Stage</t>
  </si>
  <si>
    <t>Participant:</t>
  </si>
  <si>
    <t>Phase 2 - score</t>
  </si>
  <si>
    <t>Phase 2 - teams</t>
  </si>
  <si>
    <t>Extra</t>
  </si>
  <si>
    <t>Total</t>
  </si>
  <si>
    <t>Rank Phase 1</t>
  </si>
  <si>
    <t>Total Phase 2</t>
  </si>
  <si>
    <t>Rank Phase 2</t>
  </si>
  <si>
    <t>Rank Total</t>
  </si>
  <si>
    <t>Total Goals</t>
  </si>
  <si>
    <t>Puolivälierät</t>
  </si>
  <si>
    <t>Lohkovaihe</t>
  </si>
  <si>
    <r>
      <rPr>
        <u/>
        <sz val="11"/>
        <color theme="0"/>
        <rFont val="Calibri"/>
        <family val="2"/>
        <charset val="177"/>
      </rPr>
      <t>Name</t>
    </r>
    <r>
      <rPr>
        <sz val="11"/>
        <color theme="0"/>
        <rFont val="Calibri"/>
        <family val="2"/>
        <charset val="177"/>
      </rPr>
      <t>:</t>
    </r>
  </si>
  <si>
    <t>Top Goal-Scorer - add Goals</t>
  </si>
  <si>
    <t>Please Copy to 'Admin' (Remember 'Name')</t>
  </si>
  <si>
    <t>Correct  Score</t>
  </si>
  <si>
    <t>H. Kane (England)</t>
  </si>
  <si>
    <t>C. Tosun (Turkey)</t>
  </si>
  <si>
    <t>M. Rashford (England)</t>
  </si>
  <si>
    <t xml:space="preserve">Pedro (Spain) </t>
  </si>
  <si>
    <t xml:space="preserve">Nani (Portugal) </t>
  </si>
  <si>
    <t xml:space="preserve">Nolito (Spain) </t>
  </si>
  <si>
    <t>S. Giovinco (Italy)</t>
  </si>
  <si>
    <t>Neljännesvälierät</t>
  </si>
  <si>
    <t>Välierät</t>
  </si>
  <si>
    <t>TM- PM</t>
  </si>
  <si>
    <t>משחק מס'</t>
  </si>
  <si>
    <t>יום</t>
  </si>
  <si>
    <t>שעה</t>
  </si>
  <si>
    <t>תאריך</t>
  </si>
  <si>
    <t>איצטדיון</t>
  </si>
  <si>
    <t>קבוצה 1</t>
  </si>
  <si>
    <t>תוצאה</t>
  </si>
  <si>
    <t>קבוצה 2</t>
  </si>
  <si>
    <t>Ottelu Nr</t>
  </si>
  <si>
    <t>Pv</t>
  </si>
  <si>
    <t>Pm</t>
  </si>
  <si>
    <t>Aika</t>
  </si>
  <si>
    <t>Joukkue 1</t>
  </si>
  <si>
    <t>Tulos</t>
  </si>
  <si>
    <t>Joukkue 2</t>
  </si>
  <si>
    <t>% Jackpot per phase/Total Game</t>
  </si>
  <si>
    <t>Championship</t>
  </si>
  <si>
    <t>Correct  Result</t>
  </si>
  <si>
    <t>Top Goal Scorer</t>
  </si>
  <si>
    <r>
      <t>Most Goals</t>
    </r>
    <r>
      <rPr>
        <sz val="11"/>
        <color theme="0"/>
        <rFont val="Calibri"/>
        <family val="2"/>
      </rPr>
      <t>:</t>
    </r>
  </si>
  <si>
    <r>
      <t>Best Goal Scorer</t>
    </r>
    <r>
      <rPr>
        <sz val="11"/>
        <color theme="0"/>
        <rFont val="Calibri"/>
        <family val="2"/>
      </rPr>
      <t>:</t>
    </r>
  </si>
  <si>
    <t>האצטדיון החדש, בורדו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</si>
</sst>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d"/>
  </numFmts>
  <fonts count="16">
    <font>
      <sz val="11"/>
      <color theme="1"/>
      <name val="Calibri"/>
      <family val="2"/>
      <charset val="177"/>
    </font>
    <font>
      <sz val="11"/>
      <color rgb="FFFF0000"/>
      <name val="Calibri"/>
      <family val="2"/>
      <charset val="177"/>
    </font>
    <font>
      <u/>
      <sz val="11"/>
      <color theme="10"/>
      <name val="Calibri"/>
      <family val="2"/>
      <charset val="177"/>
    </font>
    <font>
      <sz val="9"/>
      <color rgb="FF000000"/>
      <name val="Arial"/>
      <family val="2"/>
    </font>
    <font>
      <sz val="11"/>
      <color theme="1"/>
      <name val="Calibri"/>
      <family val="2"/>
      <charset val="177"/>
    </font>
    <font>
      <sz val="11"/>
      <color theme="0"/>
      <name val="Calibri"/>
      <family val="2"/>
      <charset val="177"/>
    </font>
    <font>
      <sz val="11"/>
      <name val="Calibri"/>
      <family val="2"/>
      <charset val="177"/>
    </font>
    <font>
      <b/>
      <sz val="18"/>
      <color theme="0"/>
      <name val="Calibri"/>
      <family val="2"/>
    </font>
    <font>
      <sz val="22"/>
      <color theme="0"/>
      <name val="Calibri"/>
      <family val="2"/>
      <charset val="177"/>
    </font>
    <font>
      <sz val="20"/>
      <color theme="0"/>
      <name val="Calibri"/>
      <family val="2"/>
      <charset val="177"/>
    </font>
    <font>
      <sz val="11"/>
      <color theme="0"/>
      <name val="Calibri"/>
      <family val="2"/>
    </font>
    <font>
      <sz val="10"/>
      <color theme="0"/>
      <name val="Verdana"/>
      <family val="2"/>
    </font>
    <font>
      <u/>
      <sz val="11"/>
      <color theme="0"/>
      <name val="Calibri"/>
      <family val="2"/>
      <charset val="177"/>
    </font>
    <font>
      <sz val="10"/>
      <color theme="0"/>
      <name val="Calibri"/>
      <family val="2"/>
      <charset val="177"/>
    </font>
    <font>
      <b/>
      <sz val="11"/>
      <name val="Calibri"/>
      <family val="2"/>
      <charset val="177"/>
    </font>
    <font>
      <u/>
      <sz val="11"/>
      <color theme="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39AC"/>
        <bgColor indexed="64"/>
      </patternFill>
    </fill>
    <fill>
      <patternFill patternType="solid">
        <fgColor rgb="FF064DB6"/>
        <bgColor indexed="64"/>
      </patternFill>
    </fill>
    <fill>
      <patternFill patternType="solid">
        <fgColor rgb="FF0648AA"/>
        <bgColor indexed="64"/>
      </patternFill>
    </fill>
    <fill>
      <patternFill patternType="solid">
        <fgColor theme="6" tint="-0.249977111117893"/>
        <bgColor indexed="64"/>
      </patternFill>
    </fill>
  </fills>
  <borders count="5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ashed">
        <color indexed="64"/>
      </bottom>
      <diagonal/>
    </border>
    <border>
      <left/>
      <right/>
      <top style="dotted">
        <color indexed="64"/>
      </top>
      <bottom style="dashed">
        <color indexed="64"/>
      </bottom>
      <diagonal/>
    </border>
    <border>
      <left/>
      <right style="thin">
        <color indexed="64"/>
      </right>
      <top style="dotted">
        <color indexed="64"/>
      </top>
      <bottom style="dash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9" fontId="4" fillId="0" borderId="0" applyFont="0" applyFill="0" applyBorder="0" applyAlignment="0" applyProtection="0"/>
  </cellStyleXfs>
  <cellXfs count="199">
    <xf numFmtId="0" fontId="0" fillId="0" borderId="0" xfId="0"/>
    <xf numFmtId="0" fontId="0" fillId="0" borderId="0" xfId="0" applyAlignment="1">
      <alignment vertical="center"/>
    </xf>
    <xf numFmtId="3" fontId="0" fillId="0" borderId="0" xfId="0" applyNumberFormat="1" applyAlignment="1">
      <alignment vertical="center"/>
    </xf>
    <xf numFmtId="0" fontId="2" fillId="0" borderId="0" xfId="1"/>
    <xf numFmtId="0" fontId="0" fillId="0" borderId="7" xfId="0" applyBorder="1" applyAlignment="1">
      <alignment vertical="center"/>
    </xf>
    <xf numFmtId="0" fontId="0" fillId="0" borderId="0" xfId="0" applyFill="1" applyAlignment="1">
      <alignment vertical="center"/>
    </xf>
    <xf numFmtId="0" fontId="13" fillId="0" borderId="0" xfId="0" applyNumberFormat="1" applyFont="1" applyFill="1" applyBorder="1" applyAlignment="1" applyProtection="1">
      <alignment horizontal="center" vertical="center"/>
      <protection hidden="1"/>
    </xf>
    <xf numFmtId="14" fontId="13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vertical="center"/>
      <protection hidden="1"/>
    </xf>
    <xf numFmtId="0" fontId="5" fillId="0" borderId="0" xfId="0" applyFont="1" applyProtection="1">
      <protection hidden="1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5" fillId="6" borderId="0" xfId="0" applyFont="1" applyFill="1" applyBorder="1" applyAlignment="1" applyProtection="1">
      <alignment horizontal="center" vertical="center"/>
      <protection hidden="1"/>
    </xf>
    <xf numFmtId="0" fontId="5" fillId="6" borderId="9" xfId="0" applyFont="1" applyFill="1" applyBorder="1" applyAlignment="1" applyProtection="1">
      <alignment horizontal="center" vertical="center"/>
      <protection hidden="1"/>
    </xf>
    <xf numFmtId="0" fontId="5" fillId="6" borderId="11" xfId="0" applyFont="1" applyFill="1" applyBorder="1" applyAlignment="1" applyProtection="1">
      <alignment horizontal="center" vertical="center"/>
      <protection hidden="1"/>
    </xf>
    <xf numFmtId="0" fontId="5" fillId="4" borderId="0" xfId="0" applyFont="1" applyFill="1" applyAlignment="1" applyProtection="1">
      <alignment horizontal="left" vertical="center"/>
      <protection hidden="1"/>
    </xf>
    <xf numFmtId="0" fontId="5" fillId="4" borderId="0" xfId="0" applyFont="1" applyFill="1" applyAlignment="1" applyProtection="1">
      <alignment horizontal="center" vertical="center"/>
      <protection hidden="1"/>
    </xf>
    <xf numFmtId="0" fontId="5" fillId="4" borderId="0" xfId="0" applyFont="1" applyFill="1" applyBorder="1" applyAlignment="1" applyProtection="1">
      <alignment horizontal="center" vertical="center"/>
      <protection hidden="1"/>
    </xf>
    <xf numFmtId="0" fontId="5" fillId="4" borderId="9" xfId="0" applyFont="1" applyFill="1" applyBorder="1" applyAlignment="1" applyProtection="1">
      <alignment horizontal="center" vertical="center"/>
      <protection locked="0" hidden="1"/>
    </xf>
    <xf numFmtId="0" fontId="5" fillId="4" borderId="11" xfId="0" applyFont="1" applyFill="1" applyBorder="1" applyAlignment="1" applyProtection="1">
      <alignment horizontal="center" vertical="center"/>
      <protection locked="0" hidden="1"/>
    </xf>
    <xf numFmtId="0" fontId="11" fillId="0" borderId="0" xfId="0" applyFont="1" applyAlignment="1" applyProtection="1">
      <alignment horizontal="center"/>
      <protection hidden="1"/>
    </xf>
    <xf numFmtId="0" fontId="5" fillId="0" borderId="37" xfId="0" applyFont="1" applyBorder="1" applyAlignment="1" applyProtection="1">
      <alignment horizontal="center" vertical="center"/>
      <protection hidden="1"/>
    </xf>
    <xf numFmtId="0" fontId="5" fillId="0" borderId="38" xfId="0" applyFont="1" applyBorder="1" applyAlignment="1" applyProtection="1">
      <alignment vertical="center"/>
      <protection hidden="1"/>
    </xf>
    <xf numFmtId="0" fontId="5" fillId="0" borderId="39" xfId="0" applyFont="1" applyBorder="1" applyAlignment="1" applyProtection="1">
      <alignment horizontal="center" vertical="center"/>
      <protection hidden="1"/>
    </xf>
    <xf numFmtId="0" fontId="5" fillId="0" borderId="38" xfId="0" applyFont="1" applyBorder="1" applyAlignment="1" applyProtection="1">
      <alignment horizontal="center" vertical="center"/>
      <protection hidden="1"/>
    </xf>
    <xf numFmtId="9" fontId="5" fillId="0" borderId="39" xfId="2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5" fillId="0" borderId="37" xfId="0" applyFont="1" applyBorder="1" applyAlignment="1" applyProtection="1">
      <alignment vertical="center"/>
      <protection hidden="1"/>
    </xf>
    <xf numFmtId="0" fontId="6" fillId="5" borderId="39" xfId="0" applyFont="1" applyFill="1" applyBorder="1" applyAlignment="1" applyProtection="1">
      <alignment horizontal="center" vertical="center"/>
      <protection locked="0" hidden="1"/>
    </xf>
    <xf numFmtId="0" fontId="6" fillId="5" borderId="34" xfId="0" applyFont="1" applyFill="1" applyBorder="1" applyAlignment="1" applyProtection="1">
      <alignment horizontal="center" vertical="center"/>
      <protection locked="0" hidden="1"/>
    </xf>
    <xf numFmtId="0" fontId="6" fillId="5" borderId="35" xfId="0" applyFont="1" applyFill="1" applyBorder="1" applyAlignment="1" applyProtection="1">
      <alignment horizontal="center" vertical="center"/>
      <protection locked="0" hidden="1"/>
    </xf>
    <xf numFmtId="0" fontId="6" fillId="3" borderId="34" xfId="0" applyFont="1" applyFill="1" applyBorder="1" applyAlignment="1" applyProtection="1">
      <alignment horizontal="center" vertical="center"/>
      <protection locked="0" hidden="1"/>
    </xf>
    <xf numFmtId="0" fontId="6" fillId="3" borderId="35" xfId="0" applyFont="1" applyFill="1" applyBorder="1" applyAlignment="1" applyProtection="1">
      <alignment horizontal="center" vertical="center"/>
      <protection locked="0" hidden="1"/>
    </xf>
    <xf numFmtId="0" fontId="5" fillId="6" borderId="0" xfId="0" applyFont="1" applyFill="1" applyBorder="1" applyAlignment="1" applyProtection="1">
      <alignment vertical="center"/>
      <protection hidden="1"/>
    </xf>
    <xf numFmtId="3" fontId="5" fillId="0" borderId="0" xfId="0" applyNumberFormat="1" applyFont="1" applyBorder="1" applyAlignment="1" applyProtection="1">
      <alignment horizontal="center" vertical="center"/>
      <protection hidden="1"/>
    </xf>
    <xf numFmtId="3" fontId="6" fillId="3" borderId="36" xfId="0" applyNumberFormat="1" applyFont="1" applyFill="1" applyBorder="1" applyAlignment="1" applyProtection="1">
      <alignment horizontal="center" vertical="center"/>
      <protection locked="0" hidden="1"/>
    </xf>
    <xf numFmtId="0" fontId="5" fillId="0" borderId="40" xfId="0" applyFont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vertical="center"/>
      <protection hidden="1"/>
    </xf>
    <xf numFmtId="0" fontId="5" fillId="0" borderId="42" xfId="0" applyFont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center" vertical="center"/>
      <protection hidden="1"/>
    </xf>
    <xf numFmtId="9" fontId="5" fillId="0" borderId="42" xfId="2" applyFont="1" applyBorder="1" applyAlignment="1" applyProtection="1">
      <alignment horizontal="center" vertical="center"/>
      <protection hidden="1"/>
    </xf>
    <xf numFmtId="0" fontId="5" fillId="0" borderId="40" xfId="0" applyFont="1" applyBorder="1" applyAlignment="1" applyProtection="1">
      <alignment vertical="center"/>
      <protection hidden="1"/>
    </xf>
    <xf numFmtId="0" fontId="6" fillId="5" borderId="42" xfId="0" applyFont="1" applyFill="1" applyBorder="1" applyAlignment="1" applyProtection="1">
      <alignment horizontal="center" vertical="center"/>
      <protection locked="0" hidden="1"/>
    </xf>
    <xf numFmtId="0" fontId="6" fillId="5" borderId="4" xfId="0" applyFont="1" applyFill="1" applyBorder="1" applyAlignment="1" applyProtection="1">
      <alignment horizontal="center" vertical="center"/>
      <protection locked="0" hidden="1"/>
    </xf>
    <xf numFmtId="0" fontId="6" fillId="5" borderId="5" xfId="0" applyFont="1" applyFill="1" applyBorder="1" applyAlignment="1" applyProtection="1">
      <alignment horizontal="center" vertical="center"/>
      <protection locked="0" hidden="1"/>
    </xf>
    <xf numFmtId="0" fontId="6" fillId="3" borderId="4" xfId="0" applyFont="1" applyFill="1" applyBorder="1" applyAlignment="1" applyProtection="1">
      <alignment horizontal="center" vertical="center"/>
      <protection locked="0" hidden="1"/>
    </xf>
    <xf numFmtId="0" fontId="6" fillId="3" borderId="5" xfId="0" applyFont="1" applyFill="1" applyBorder="1" applyAlignment="1" applyProtection="1">
      <alignment horizontal="center" vertical="center"/>
      <protection locked="0" hidden="1"/>
    </xf>
    <xf numFmtId="3" fontId="6" fillId="3" borderId="2" xfId="0" applyNumberFormat="1" applyFont="1" applyFill="1" applyBorder="1" applyAlignment="1" applyProtection="1">
      <alignment horizontal="center" vertical="center"/>
      <protection locked="0" hidden="1"/>
    </xf>
    <xf numFmtId="3" fontId="6" fillId="7" borderId="3" xfId="0" applyNumberFormat="1" applyFont="1" applyFill="1" applyBorder="1" applyAlignment="1" applyProtection="1">
      <alignment horizontal="center" vertical="center"/>
      <protection hidden="1"/>
    </xf>
    <xf numFmtId="3" fontId="6" fillId="3" borderId="3" xfId="0" applyNumberFormat="1" applyFont="1" applyFill="1" applyBorder="1" applyAlignment="1" applyProtection="1">
      <alignment horizontal="center" vertical="center"/>
      <protection locked="0" hidden="1"/>
    </xf>
    <xf numFmtId="0" fontId="5" fillId="0" borderId="0" xfId="0" applyFont="1" applyBorder="1" applyAlignment="1" applyProtection="1">
      <alignment vertical="center"/>
      <protection hidden="1"/>
    </xf>
    <xf numFmtId="3" fontId="6" fillId="7" borderId="36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 applyBorder="1" applyAlignment="1" applyProtection="1">
      <alignment horizontal="center" vertical="center"/>
      <protection hidden="1"/>
    </xf>
    <xf numFmtId="3" fontId="6" fillId="7" borderId="2" xfId="0" applyNumberFormat="1" applyFont="1" applyFill="1" applyBorder="1" applyAlignment="1" applyProtection="1">
      <alignment horizontal="center" vertical="center"/>
      <protection hidden="1"/>
    </xf>
    <xf numFmtId="0" fontId="6" fillId="3" borderId="2" xfId="0" applyFont="1" applyFill="1" applyBorder="1" applyAlignment="1" applyProtection="1">
      <alignment horizontal="center" vertical="center"/>
      <protection locked="0" hidden="1"/>
    </xf>
    <xf numFmtId="0" fontId="6" fillId="3" borderId="3" xfId="0" applyFont="1" applyFill="1" applyBorder="1" applyAlignment="1" applyProtection="1">
      <alignment horizontal="center" vertical="center"/>
      <protection locked="0" hidden="1"/>
    </xf>
    <xf numFmtId="0" fontId="5" fillId="6" borderId="36" xfId="0" applyFont="1" applyFill="1" applyBorder="1" applyAlignment="1" applyProtection="1">
      <alignment vertical="center"/>
      <protection hidden="1"/>
    </xf>
    <xf numFmtId="0" fontId="5" fillId="6" borderId="2" xfId="0" applyFont="1" applyFill="1" applyBorder="1" applyAlignment="1" applyProtection="1">
      <alignment vertical="center"/>
      <protection hidden="1"/>
    </xf>
    <xf numFmtId="3" fontId="5" fillId="8" borderId="2" xfId="0" applyNumberFormat="1" applyFont="1" applyFill="1" applyBorder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vertical="center"/>
      <protection hidden="1"/>
    </xf>
    <xf numFmtId="3" fontId="5" fillId="8" borderId="3" xfId="0" applyNumberFormat="1" applyFont="1" applyFill="1" applyBorder="1" applyAlignment="1" applyProtection="1">
      <alignment horizontal="center" vertical="center"/>
      <protection hidden="1"/>
    </xf>
    <xf numFmtId="9" fontId="6" fillId="3" borderId="36" xfId="0" applyNumberFormat="1" applyFont="1" applyFill="1" applyBorder="1" applyAlignment="1" applyProtection="1">
      <alignment horizontal="center" vertical="center"/>
      <protection locked="0" hidden="1"/>
    </xf>
    <xf numFmtId="0" fontId="5" fillId="6" borderId="0" xfId="0" applyFont="1" applyFill="1" applyBorder="1" applyAlignment="1" applyProtection="1">
      <alignment horizontal="left" vertical="center"/>
      <protection hidden="1"/>
    </xf>
    <xf numFmtId="0" fontId="5" fillId="8" borderId="3" xfId="0" applyFont="1" applyFill="1" applyBorder="1" applyAlignment="1" applyProtection="1">
      <alignment horizontal="center" vertical="center"/>
      <protection hidden="1"/>
    </xf>
    <xf numFmtId="0" fontId="5" fillId="6" borderId="1" xfId="0" applyFont="1" applyFill="1" applyBorder="1" applyAlignment="1" applyProtection="1">
      <alignment vertical="center"/>
      <protection hidden="1"/>
    </xf>
    <xf numFmtId="0" fontId="6" fillId="3" borderId="1" xfId="0" applyFont="1" applyFill="1" applyBorder="1" applyAlignment="1" applyProtection="1">
      <alignment horizontal="center" vertical="center"/>
      <protection locked="0" hidden="1"/>
    </xf>
    <xf numFmtId="0" fontId="5" fillId="0" borderId="0" xfId="0" applyFont="1" applyBorder="1" applyProtection="1">
      <protection hidden="1"/>
    </xf>
    <xf numFmtId="0" fontId="5" fillId="0" borderId="43" xfId="0" applyFont="1" applyBorder="1" applyAlignment="1" applyProtection="1">
      <alignment horizontal="center" vertical="center"/>
      <protection hidden="1"/>
    </xf>
    <xf numFmtId="0" fontId="5" fillId="0" borderId="44" xfId="0" applyFont="1" applyBorder="1" applyAlignment="1" applyProtection="1">
      <alignment vertical="center"/>
      <protection hidden="1"/>
    </xf>
    <xf numFmtId="0" fontId="5" fillId="0" borderId="44" xfId="0" applyFont="1" applyBorder="1" applyAlignment="1" applyProtection="1">
      <alignment horizontal="center" vertical="center"/>
      <protection hidden="1"/>
    </xf>
    <xf numFmtId="9" fontId="5" fillId="0" borderId="45" xfId="2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6" fillId="5" borderId="6" xfId="0" applyFont="1" applyFill="1" applyBorder="1" applyAlignment="1" applyProtection="1">
      <alignment horizontal="center" vertical="center"/>
      <protection locked="0" hidden="1"/>
    </xf>
    <xf numFmtId="0" fontId="6" fillId="5" borderId="8" xfId="0" applyFont="1" applyFill="1" applyBorder="1" applyAlignment="1" applyProtection="1">
      <alignment horizontal="center" vertical="center"/>
      <protection locked="0" hidden="1"/>
    </xf>
    <xf numFmtId="0" fontId="6" fillId="3" borderId="6" xfId="0" applyFont="1" applyFill="1" applyBorder="1" applyAlignment="1" applyProtection="1">
      <alignment horizontal="center" vertical="center"/>
      <protection locked="0" hidden="1"/>
    </xf>
    <xf numFmtId="0" fontId="6" fillId="3" borderId="8" xfId="0" applyFont="1" applyFill="1" applyBorder="1" applyAlignment="1" applyProtection="1">
      <alignment horizontal="center" vertical="center"/>
      <protection locked="0" hidden="1"/>
    </xf>
    <xf numFmtId="0" fontId="5" fillId="0" borderId="10" xfId="0" applyFont="1" applyBorder="1" applyAlignment="1" applyProtection="1">
      <alignment vertical="center"/>
      <protection hidden="1"/>
    </xf>
    <xf numFmtId="0" fontId="5" fillId="0" borderId="10" xfId="0" applyFont="1" applyBorder="1" applyAlignment="1" applyProtection="1">
      <alignment horizontal="center" vertical="center"/>
      <protection hidden="1"/>
    </xf>
    <xf numFmtId="0" fontId="6" fillId="5" borderId="9" xfId="0" applyFont="1" applyFill="1" applyBorder="1" applyAlignment="1" applyProtection="1">
      <alignment horizontal="center" vertical="center"/>
      <protection locked="0" hidden="1"/>
    </xf>
    <xf numFmtId="0" fontId="6" fillId="5" borderId="11" xfId="0" applyFont="1" applyFill="1" applyBorder="1" applyAlignment="1" applyProtection="1">
      <alignment horizontal="center" vertical="center"/>
      <protection locked="0" hidden="1"/>
    </xf>
    <xf numFmtId="0" fontId="6" fillId="3" borderId="9" xfId="0" applyFont="1" applyFill="1" applyBorder="1" applyAlignment="1" applyProtection="1">
      <alignment horizontal="center" vertical="center"/>
      <protection locked="0" hidden="1"/>
    </xf>
    <xf numFmtId="0" fontId="6" fillId="3" borderId="11" xfId="0" applyFont="1" applyFill="1" applyBorder="1" applyAlignment="1" applyProtection="1">
      <alignment horizontal="center" vertical="center"/>
      <protection locked="0" hidden="1"/>
    </xf>
    <xf numFmtId="0" fontId="5" fillId="0" borderId="7" xfId="0" applyFont="1" applyBorder="1" applyProtection="1">
      <protection hidden="1"/>
    </xf>
    <xf numFmtId="0" fontId="5" fillId="0" borderId="43" xfId="0" applyFont="1" applyBorder="1" applyAlignment="1" applyProtection="1">
      <alignment vertical="center"/>
      <protection hidden="1"/>
    </xf>
    <xf numFmtId="0" fontId="6" fillId="5" borderId="45" xfId="0" applyFont="1" applyFill="1" applyBorder="1" applyAlignment="1" applyProtection="1">
      <alignment horizontal="center" vertical="center"/>
      <protection locked="0" hidden="1"/>
    </xf>
    <xf numFmtId="0" fontId="5" fillId="0" borderId="0" xfId="0" applyFont="1" applyFill="1" applyBorder="1" applyProtection="1">
      <protection hidden="1"/>
    </xf>
    <xf numFmtId="0" fontId="11" fillId="0" borderId="0" xfId="0" applyFont="1" applyProtection="1">
      <protection hidden="1"/>
    </xf>
    <xf numFmtId="0" fontId="5" fillId="0" borderId="33" xfId="0" applyFont="1" applyBorder="1" applyProtection="1">
      <protection hidden="1"/>
    </xf>
    <xf numFmtId="0" fontId="5" fillId="0" borderId="33" xfId="0" applyFont="1" applyBorder="1" applyAlignment="1" applyProtection="1">
      <alignment horizontal="center" vertical="center"/>
      <protection hidden="1"/>
    </xf>
    <xf numFmtId="0" fontId="5" fillId="0" borderId="45" xfId="0" applyFont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center"/>
      <protection hidden="1"/>
    </xf>
    <xf numFmtId="0" fontId="7" fillId="7" borderId="0" xfId="0" applyFont="1" applyFill="1" applyBorder="1" applyAlignment="1" applyProtection="1">
      <alignment horizontal="center" vertical="center"/>
      <protection hidden="1"/>
    </xf>
    <xf numFmtId="0" fontId="5" fillId="8" borderId="4" xfId="0" applyFont="1" applyFill="1" applyBorder="1" applyAlignment="1" applyProtection="1">
      <alignment horizontal="center" vertical="center"/>
      <protection hidden="1"/>
    </xf>
    <xf numFmtId="0" fontId="10" fillId="8" borderId="5" xfId="0" applyFont="1" applyFill="1" applyBorder="1" applyAlignment="1" applyProtection="1">
      <alignment horizontal="center" vertical="center"/>
      <protection hidden="1"/>
    </xf>
    <xf numFmtId="0" fontId="0" fillId="3" borderId="1" xfId="0" applyFill="1" applyBorder="1" applyAlignment="1" applyProtection="1">
      <alignment horizontal="center" vertical="center"/>
      <protection locked="0" hidden="1"/>
    </xf>
    <xf numFmtId="14" fontId="0" fillId="0" borderId="0" xfId="0" applyNumberFormat="1" applyAlignment="1" applyProtection="1">
      <alignment horizontal="left" vertical="center"/>
      <protection hidden="1"/>
    </xf>
    <xf numFmtId="0" fontId="5" fillId="4" borderId="9" xfId="0" applyFont="1" applyFill="1" applyBorder="1" applyAlignment="1" applyProtection="1">
      <alignment horizontal="center" vertical="center"/>
      <protection hidden="1"/>
    </xf>
    <xf numFmtId="0" fontId="5" fillId="4" borderId="10" xfId="0" applyFont="1" applyFill="1" applyBorder="1" applyAlignment="1" applyProtection="1">
      <alignment horizontal="center" vertical="center"/>
      <protection hidden="1"/>
    </xf>
    <xf numFmtId="0" fontId="5" fillId="4" borderId="11" xfId="0" applyFont="1" applyFill="1" applyBorder="1" applyAlignment="1" applyProtection="1">
      <alignment horizontal="center" vertical="center"/>
      <protection hidden="1"/>
    </xf>
    <xf numFmtId="14" fontId="5" fillId="0" borderId="0" xfId="0" applyNumberFormat="1" applyFont="1" applyAlignment="1" applyProtection="1">
      <alignment vertical="center"/>
      <protection hidden="1"/>
    </xf>
    <xf numFmtId="0" fontId="5" fillId="7" borderId="4" xfId="0" applyFont="1" applyFill="1" applyBorder="1" applyAlignment="1" applyProtection="1">
      <alignment vertical="center"/>
      <protection hidden="1"/>
    </xf>
    <xf numFmtId="0" fontId="5" fillId="7" borderId="0" xfId="0" applyFont="1" applyFill="1" applyBorder="1" applyAlignment="1" applyProtection="1">
      <alignment horizontal="center" vertical="center"/>
      <protection hidden="1"/>
    </xf>
    <xf numFmtId="0" fontId="5" fillId="7" borderId="5" xfId="0" applyFont="1" applyFill="1" applyBorder="1" applyAlignment="1" applyProtection="1">
      <alignment horizontal="center" vertical="center"/>
      <protection hidden="1"/>
    </xf>
    <xf numFmtId="0" fontId="10" fillId="8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 applyProtection="1">
      <alignment horizontal="center" vertical="center"/>
      <protection hidden="1"/>
    </xf>
    <xf numFmtId="0" fontId="5" fillId="7" borderId="12" xfId="0" applyFont="1" applyFill="1" applyBorder="1" applyAlignment="1" applyProtection="1">
      <alignment vertical="center"/>
      <protection hidden="1"/>
    </xf>
    <xf numFmtId="0" fontId="5" fillId="7" borderId="13" xfId="0" applyFont="1" applyFill="1" applyBorder="1" applyAlignment="1" applyProtection="1">
      <alignment horizontal="center" vertical="center"/>
      <protection hidden="1"/>
    </xf>
    <xf numFmtId="0" fontId="5" fillId="7" borderId="14" xfId="0" applyFont="1" applyFill="1" applyBorder="1" applyAlignment="1" applyProtection="1">
      <alignment horizontal="center" vertical="center"/>
      <protection hidden="1"/>
    </xf>
    <xf numFmtId="0" fontId="5" fillId="0" borderId="1" xfId="0" applyFont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5" fillId="4" borderId="0" xfId="0" applyFont="1" applyFill="1" applyBorder="1" applyAlignment="1" applyProtection="1">
      <alignment horizontal="left" vertical="center"/>
      <protection hidden="1"/>
    </xf>
    <xf numFmtId="0" fontId="5" fillId="7" borderId="6" xfId="0" applyFont="1" applyFill="1" applyBorder="1" applyAlignment="1" applyProtection="1">
      <alignment vertical="center"/>
      <protection hidden="1"/>
    </xf>
    <xf numFmtId="0" fontId="5" fillId="7" borderId="7" xfId="0" applyFont="1" applyFill="1" applyBorder="1" applyAlignment="1" applyProtection="1">
      <alignment horizontal="center" vertical="center"/>
      <protection hidden="1"/>
    </xf>
    <xf numFmtId="0" fontId="5" fillId="7" borderId="8" xfId="0" applyFont="1" applyFill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vertical="center"/>
      <protection hidden="1"/>
    </xf>
    <xf numFmtId="0" fontId="5" fillId="0" borderId="47" xfId="0" applyFont="1" applyBorder="1" applyAlignment="1" applyProtection="1">
      <alignment vertical="center"/>
      <protection hidden="1"/>
    </xf>
    <xf numFmtId="164" fontId="5" fillId="0" borderId="47" xfId="0" applyNumberFormat="1" applyFont="1" applyBorder="1" applyAlignment="1" applyProtection="1">
      <alignment horizontal="center" vertical="center"/>
      <protection hidden="1"/>
    </xf>
    <xf numFmtId="20" fontId="5" fillId="0" borderId="47" xfId="0" applyNumberFormat="1" applyFont="1" applyBorder="1" applyAlignment="1" applyProtection="1">
      <alignment horizontal="center" vertical="center"/>
      <protection hidden="1"/>
    </xf>
    <xf numFmtId="0" fontId="5" fillId="0" borderId="47" xfId="0" applyFont="1" applyBorder="1" applyAlignment="1" applyProtection="1">
      <alignment horizontal="center" vertical="center"/>
      <protection hidden="1"/>
    </xf>
    <xf numFmtId="0" fontId="10" fillId="0" borderId="47" xfId="0" applyFont="1" applyBorder="1" applyAlignment="1" applyProtection="1">
      <alignment vertical="center"/>
      <protection hidden="1"/>
    </xf>
    <xf numFmtId="0" fontId="6" fillId="3" borderId="51" xfId="0" applyFont="1" applyFill="1" applyBorder="1" applyAlignment="1" applyProtection="1">
      <alignment horizontal="center" vertical="center"/>
      <protection locked="0" hidden="1"/>
    </xf>
    <xf numFmtId="0" fontId="5" fillId="0" borderId="47" xfId="0" applyFont="1" applyBorder="1" applyAlignment="1" applyProtection="1">
      <alignment horizontal="left" vertical="center"/>
      <protection hidden="1"/>
    </xf>
    <xf numFmtId="0" fontId="5" fillId="0" borderId="0" xfId="0" applyFont="1" applyBorder="1" applyAlignment="1" applyProtection="1">
      <alignment horizontal="left" vertical="center"/>
      <protection hidden="1"/>
    </xf>
    <xf numFmtId="164" fontId="5" fillId="0" borderId="41" xfId="0" applyNumberFormat="1" applyFont="1" applyBorder="1" applyAlignment="1" applyProtection="1">
      <alignment horizontal="center" vertical="center"/>
      <protection hidden="1"/>
    </xf>
    <xf numFmtId="20" fontId="5" fillId="0" borderId="41" xfId="0" applyNumberFormat="1" applyFont="1" applyBorder="1" applyAlignment="1" applyProtection="1">
      <alignment horizontal="center" vertical="center"/>
      <protection hidden="1"/>
    </xf>
    <xf numFmtId="0" fontId="5" fillId="0" borderId="41" xfId="0" applyFont="1" applyBorder="1" applyAlignment="1" applyProtection="1">
      <alignment horizontal="left" vertical="center"/>
      <protection hidden="1"/>
    </xf>
    <xf numFmtId="0" fontId="5" fillId="0" borderId="3" xfId="0" applyFont="1" applyBorder="1" applyAlignment="1" applyProtection="1">
      <alignment vertical="center"/>
      <protection hidden="1"/>
    </xf>
    <xf numFmtId="0" fontId="10" fillId="8" borderId="34" xfId="0" applyFont="1" applyFill="1" applyBorder="1" applyAlignment="1" applyProtection="1">
      <alignment horizontal="center" vertical="center"/>
      <protection hidden="1"/>
    </xf>
    <xf numFmtId="0" fontId="10" fillId="8" borderId="35" xfId="0" applyFont="1" applyFill="1" applyBorder="1" applyAlignment="1" applyProtection="1">
      <alignment horizontal="center" vertical="center"/>
      <protection hidden="1"/>
    </xf>
    <xf numFmtId="0" fontId="5" fillId="7" borderId="37" xfId="0" applyFont="1" applyFill="1" applyBorder="1" applyAlignment="1" applyProtection="1">
      <alignment vertical="center"/>
      <protection hidden="1"/>
    </xf>
    <xf numFmtId="0" fontId="5" fillId="7" borderId="38" xfId="0" applyFont="1" applyFill="1" applyBorder="1" applyAlignment="1" applyProtection="1">
      <alignment horizontal="center" vertical="center"/>
      <protection hidden="1"/>
    </xf>
    <xf numFmtId="0" fontId="5" fillId="7" borderId="39" xfId="0" applyFont="1" applyFill="1" applyBorder="1" applyAlignment="1" applyProtection="1">
      <alignment horizontal="center" vertical="center"/>
      <protection hidden="1"/>
    </xf>
    <xf numFmtId="0" fontId="5" fillId="7" borderId="40" xfId="0" applyFont="1" applyFill="1" applyBorder="1" applyAlignment="1" applyProtection="1">
      <alignment vertical="center"/>
      <protection hidden="1"/>
    </xf>
    <xf numFmtId="0" fontId="5" fillId="7" borderId="41" xfId="0" applyFont="1" applyFill="1" applyBorder="1" applyAlignment="1" applyProtection="1">
      <alignment horizontal="center" vertical="center"/>
      <protection hidden="1"/>
    </xf>
    <xf numFmtId="0" fontId="5" fillId="7" borderId="42" xfId="0" applyFont="1" applyFill="1" applyBorder="1" applyAlignment="1" applyProtection="1">
      <alignment horizontal="center" vertical="center"/>
      <protection hidden="1"/>
    </xf>
    <xf numFmtId="0" fontId="5" fillId="0" borderId="46" xfId="0" applyFont="1" applyBorder="1" applyAlignment="1" applyProtection="1">
      <alignment vertical="center"/>
      <protection hidden="1"/>
    </xf>
    <xf numFmtId="164" fontId="5" fillId="0" borderId="46" xfId="0" applyNumberFormat="1" applyFont="1" applyBorder="1" applyAlignment="1" applyProtection="1">
      <alignment horizontal="center" vertical="center"/>
      <protection hidden="1"/>
    </xf>
    <xf numFmtId="20" fontId="5" fillId="0" borderId="46" xfId="0" applyNumberFormat="1" applyFont="1" applyBorder="1" applyAlignment="1" applyProtection="1">
      <alignment horizontal="center" vertical="center"/>
      <protection hidden="1"/>
    </xf>
    <xf numFmtId="0" fontId="5" fillId="0" borderId="46" xfId="0" applyFont="1" applyBorder="1" applyAlignment="1" applyProtection="1">
      <alignment horizontal="center" vertical="center"/>
      <protection hidden="1"/>
    </xf>
    <xf numFmtId="0" fontId="5" fillId="0" borderId="46" xfId="0" applyFont="1" applyBorder="1" applyAlignment="1" applyProtection="1">
      <alignment horizontal="left" vertical="center"/>
      <protection hidden="1"/>
    </xf>
    <xf numFmtId="0" fontId="5" fillId="7" borderId="48" xfId="0" applyFont="1" applyFill="1" applyBorder="1" applyAlignment="1" applyProtection="1">
      <alignment vertical="center"/>
      <protection hidden="1"/>
    </xf>
    <xf numFmtId="0" fontId="5" fillId="7" borderId="49" xfId="0" applyFont="1" applyFill="1" applyBorder="1" applyAlignment="1" applyProtection="1">
      <alignment horizontal="center" vertical="center"/>
      <protection hidden="1"/>
    </xf>
    <xf numFmtId="0" fontId="5" fillId="7" borderId="50" xfId="0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Border="1" applyAlignment="1" applyProtection="1">
      <alignment horizontal="center" vertical="center"/>
      <protection hidden="1"/>
    </xf>
    <xf numFmtId="0" fontId="5" fillId="0" borderId="33" xfId="0" applyFont="1" applyBorder="1" applyAlignment="1" applyProtection="1">
      <alignment vertical="center"/>
      <protection hidden="1"/>
    </xf>
    <xf numFmtId="0" fontId="10" fillId="8" borderId="34" xfId="0" applyFont="1" applyFill="1" applyBorder="1" applyAlignment="1" applyProtection="1">
      <alignment horizontal="left" vertical="center"/>
      <protection hidden="1"/>
    </xf>
    <xf numFmtId="0" fontId="10" fillId="8" borderId="35" xfId="0" applyFont="1" applyFill="1" applyBorder="1" applyAlignment="1" applyProtection="1">
      <alignment horizontal="left" vertical="center"/>
      <protection hidden="1"/>
    </xf>
    <xf numFmtId="0" fontId="10" fillId="8" borderId="4" xfId="0" applyFont="1" applyFill="1" applyBorder="1" applyAlignment="1" applyProtection="1">
      <alignment horizontal="left" vertical="center"/>
      <protection hidden="1"/>
    </xf>
    <xf numFmtId="0" fontId="10" fillId="8" borderId="5" xfId="0" applyFont="1" applyFill="1" applyBorder="1" applyAlignment="1" applyProtection="1">
      <alignment horizontal="left" vertical="center"/>
      <protection hidden="1"/>
    </xf>
    <xf numFmtId="0" fontId="13" fillId="0" borderId="0" xfId="0" applyFont="1" applyAlignment="1" applyProtection="1">
      <alignment vertical="center"/>
      <protection hidden="1"/>
    </xf>
    <xf numFmtId="0" fontId="5" fillId="0" borderId="30" xfId="0" applyFont="1" applyBorder="1" applyAlignment="1" applyProtection="1">
      <alignment horizontal="center" vertical="center"/>
      <protection hidden="1"/>
    </xf>
    <xf numFmtId="0" fontId="5" fillId="0" borderId="31" xfId="0" applyFont="1" applyBorder="1" applyAlignment="1" applyProtection="1">
      <alignment horizontal="center" vertical="center"/>
      <protection hidden="1"/>
    </xf>
    <xf numFmtId="0" fontId="5" fillId="0" borderId="32" xfId="0" applyFont="1" applyBorder="1" applyAlignment="1" applyProtection="1">
      <alignment horizontal="center" vertical="center"/>
      <protection hidden="1"/>
    </xf>
    <xf numFmtId="0" fontId="0" fillId="0" borderId="0" xfId="0" applyBorder="1" applyAlignment="1" applyProtection="1">
      <alignment vertical="center"/>
      <protection hidden="1"/>
    </xf>
    <xf numFmtId="0" fontId="5" fillId="0" borderId="15" xfId="0" applyFont="1" applyBorder="1" applyAlignment="1" applyProtection="1">
      <alignment vertical="center"/>
      <protection hidden="1"/>
    </xf>
    <xf numFmtId="0" fontId="5" fillId="0" borderId="16" xfId="0" applyFont="1" applyBorder="1" applyAlignment="1" applyProtection="1">
      <alignment horizontal="center" vertical="center"/>
      <protection hidden="1"/>
    </xf>
    <xf numFmtId="0" fontId="5" fillId="0" borderId="17" xfId="0" applyFont="1" applyBorder="1" applyAlignment="1" applyProtection="1">
      <alignment horizontal="center" vertical="center"/>
      <protection hidden="1"/>
    </xf>
    <xf numFmtId="0" fontId="5" fillId="0" borderId="18" xfId="0" applyFont="1" applyBorder="1" applyAlignment="1" applyProtection="1">
      <alignment horizontal="center" vertical="center"/>
      <protection hidden="1"/>
    </xf>
    <xf numFmtId="0" fontId="5" fillId="0" borderId="19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vertical="center"/>
      <protection hidden="1"/>
    </xf>
    <xf numFmtId="0" fontId="5" fillId="0" borderId="21" xfId="0" applyFont="1" applyBorder="1" applyAlignment="1" applyProtection="1">
      <alignment horizontal="center" vertical="center"/>
      <protection hidden="1"/>
    </xf>
    <xf numFmtId="0" fontId="5" fillId="0" borderId="22" xfId="0" applyFont="1" applyBorder="1" applyAlignment="1" applyProtection="1">
      <alignment horizontal="center" vertical="center"/>
      <protection hidden="1"/>
    </xf>
    <xf numFmtId="0" fontId="5" fillId="0" borderId="23" xfId="0" applyFont="1" applyBorder="1" applyAlignment="1" applyProtection="1">
      <alignment horizontal="center" vertical="center"/>
      <protection hidden="1"/>
    </xf>
    <xf numFmtId="0" fontId="5" fillId="0" borderId="24" xfId="0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left" vertical="center"/>
      <protection hidden="1"/>
    </xf>
    <xf numFmtId="0" fontId="5" fillId="0" borderId="2" xfId="0" applyFont="1" applyBorder="1" applyAlignment="1" applyProtection="1">
      <alignment horizontal="left" vertical="center"/>
      <protection hidden="1"/>
    </xf>
    <xf numFmtId="0" fontId="15" fillId="8" borderId="4" xfId="0" applyFont="1" applyFill="1" applyBorder="1" applyAlignment="1" applyProtection="1">
      <alignment horizontal="left" vertical="center"/>
      <protection hidden="1"/>
    </xf>
    <xf numFmtId="0" fontId="15" fillId="8" borderId="6" xfId="0" applyFont="1" applyFill="1" applyBorder="1" applyAlignment="1" applyProtection="1">
      <alignment horizontal="left" vertical="center"/>
      <protection hidden="1"/>
    </xf>
    <xf numFmtId="0" fontId="10" fillId="8" borderId="8" xfId="0" applyFont="1" applyFill="1" applyBorder="1" applyAlignment="1" applyProtection="1">
      <alignment horizontal="left" vertical="center"/>
      <protection hidden="1"/>
    </xf>
    <xf numFmtId="0" fontId="5" fillId="0" borderId="25" xfId="0" applyFont="1" applyBorder="1" applyAlignment="1" applyProtection="1">
      <alignment horizontal="left" vertical="center"/>
      <protection hidden="1"/>
    </xf>
    <xf numFmtId="0" fontId="5" fillId="0" borderId="26" xfId="0" applyFont="1" applyBorder="1" applyAlignment="1" applyProtection="1">
      <alignment horizontal="center" vertical="center"/>
      <protection hidden="1"/>
    </xf>
    <xf numFmtId="0" fontId="5" fillId="0" borderId="27" xfId="0" applyFont="1" applyBorder="1" applyAlignment="1" applyProtection="1">
      <alignment horizontal="center" vertical="center"/>
      <protection hidden="1"/>
    </xf>
    <xf numFmtId="0" fontId="5" fillId="0" borderId="28" xfId="0" applyFont="1" applyBorder="1" applyAlignment="1" applyProtection="1">
      <alignment horizontal="center" vertical="center"/>
      <protection hidden="1"/>
    </xf>
    <xf numFmtId="0" fontId="5" fillId="0" borderId="29" xfId="0" applyFont="1" applyBorder="1" applyAlignment="1" applyProtection="1">
      <alignment horizontal="center" vertical="center"/>
      <protection hidden="1"/>
    </xf>
    <xf numFmtId="164" fontId="5" fillId="0" borderId="0" xfId="0" applyNumberFormat="1" applyFont="1" applyAlignment="1" applyProtection="1">
      <alignment horizontal="center" vertical="center"/>
      <protection hidden="1"/>
    </xf>
    <xf numFmtId="20" fontId="5" fillId="0" borderId="0" xfId="0" applyNumberFormat="1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3" fillId="0" borderId="0" xfId="0" applyFont="1" applyProtection="1">
      <protection hidden="1"/>
    </xf>
    <xf numFmtId="0" fontId="7" fillId="7" borderId="0" xfId="0" applyFont="1" applyFill="1" applyBorder="1" applyAlignment="1" applyProtection="1">
      <alignment horizontal="center" vertical="center"/>
      <protection hidden="1"/>
    </xf>
    <xf numFmtId="0" fontId="9" fillId="7" borderId="0" xfId="0" applyFont="1" applyFill="1" applyBorder="1" applyAlignment="1" applyProtection="1">
      <alignment horizontal="center" vertical="center"/>
      <protection hidden="1"/>
    </xf>
    <xf numFmtId="0" fontId="8" fillId="7" borderId="0" xfId="0" applyFont="1" applyFill="1" applyBorder="1" applyAlignment="1" applyProtection="1">
      <alignment horizontal="center" vertical="center"/>
      <protection hidden="1"/>
    </xf>
    <xf numFmtId="0" fontId="5" fillId="0" borderId="46" xfId="0" applyFont="1" applyBorder="1" applyAlignment="1" applyProtection="1">
      <alignment horizontal="left" vertical="center"/>
      <protection hidden="1"/>
    </xf>
    <xf numFmtId="0" fontId="5" fillId="0" borderId="41" xfId="0" applyFont="1" applyBorder="1" applyAlignment="1" applyProtection="1">
      <alignment horizontal="left" vertical="center"/>
      <protection hidden="1"/>
    </xf>
    <xf numFmtId="0" fontId="5" fillId="0" borderId="47" xfId="0" applyFont="1" applyBorder="1" applyAlignment="1" applyProtection="1">
      <alignment horizontal="left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0" fontId="14" fillId="2" borderId="0" xfId="0" applyFont="1" applyFill="1" applyAlignment="1" applyProtection="1">
      <alignment horizontal="center" vertical="center"/>
      <protection hidden="1"/>
    </xf>
    <xf numFmtId="0" fontId="5" fillId="7" borderId="0" xfId="0" applyFont="1" applyFill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6" fillId="9" borderId="0" xfId="0" applyFont="1" applyFill="1" applyAlignment="1" applyProtection="1">
      <alignment horizontal="center" vertical="center"/>
      <protection hidden="1"/>
    </xf>
    <xf numFmtId="0" fontId="5" fillId="6" borderId="3" xfId="0" applyFont="1" applyFill="1" applyBorder="1" applyAlignment="1" applyProtection="1">
      <alignment horizontal="center" vertical="center"/>
      <protection hidden="1"/>
    </xf>
    <xf numFmtId="0" fontId="0" fillId="3" borderId="9" xfId="0" applyFill="1" applyBorder="1" applyAlignment="1" applyProtection="1">
      <alignment horizontal="center" vertical="center"/>
      <protection locked="0" hidden="1"/>
    </xf>
    <xf numFmtId="0" fontId="0" fillId="3" borderId="11" xfId="0" applyFill="1" applyBorder="1" applyAlignment="1" applyProtection="1">
      <alignment horizontal="center" vertical="center"/>
      <protection locked="0" hidden="1"/>
    </xf>
    <xf numFmtId="0" fontId="10" fillId="7" borderId="9" xfId="0" applyFont="1" applyFill="1" applyBorder="1" applyAlignment="1" applyProtection="1">
      <alignment horizontal="left" vertical="center"/>
      <protection hidden="1"/>
    </xf>
    <xf numFmtId="0" fontId="10" fillId="7" borderId="11" xfId="0" applyFont="1" applyFill="1" applyBorder="1" applyAlignment="1" applyProtection="1">
      <alignment horizontal="left" vertical="center"/>
      <protection hidden="1"/>
    </xf>
  </cellXfs>
  <cellStyles count="3">
    <cellStyle name="Hyperlink" xfId="1" builtinId="8"/>
    <cellStyle name="Normal" xfId="0" builtinId="0"/>
    <cellStyle name="Percent" xfId="2" builtinId="5"/>
  </cellStyles>
  <dxfs count="61"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ont>
        <b/>
        <i val="0"/>
        <color rgb="FF04D63B"/>
      </font>
    </dxf>
    <dxf>
      <fill>
        <patternFill>
          <bgColor theme="9" tint="0.39994506668294322"/>
        </patternFill>
      </fill>
    </dxf>
    <dxf>
      <font>
        <color rgb="FFEAB200"/>
      </font>
    </dxf>
    <dxf>
      <font>
        <color rgb="FFEAB200"/>
      </font>
    </dxf>
    <dxf>
      <font>
        <b/>
        <i val="0"/>
        <color rgb="FF04D63B"/>
      </font>
    </dxf>
    <dxf>
      <font>
        <color rgb="FFF46556"/>
      </font>
    </dxf>
    <dxf>
      <font>
        <b/>
        <i val="0"/>
        <color rgb="FF04D63B"/>
      </font>
    </dxf>
    <dxf>
      <font>
        <b val="0"/>
        <i val="0"/>
        <color rgb="FFF46556"/>
      </font>
    </dxf>
    <dxf>
      <font>
        <b/>
        <i/>
        <color theme="0"/>
      </font>
      <fill>
        <patternFill>
          <bgColor rgb="FF0094C8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4A9C5A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C19415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4A9C5A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C19415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4A9C5A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C19415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4A9C5A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C19415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4A9C5A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C19415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4A9C5A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C19415"/>
        </patternFill>
      </fill>
    </dxf>
    <dxf>
      <font>
        <color theme="0"/>
      </font>
      <fill>
        <patternFill>
          <bgColor rgb="FFE3301D"/>
        </patternFill>
      </fill>
    </dxf>
    <dxf>
      <font>
        <b/>
        <i/>
        <color theme="0"/>
      </font>
      <fill>
        <patternFill>
          <bgColor rgb="FF4A9C5A"/>
        </patternFill>
      </fill>
    </dxf>
  </dxfs>
  <tableStyles count="0" defaultTableStyle="TableStyleMedium2" defaultPivotStyle="PivotStyleLight16"/>
  <colors>
    <mruColors>
      <color rgb="FF064DB6"/>
      <color rgb="FF0648AA"/>
      <color rgb="FF064DAC"/>
      <color rgb="FF0039AC"/>
      <color rgb="FF1C11F7"/>
      <color rgb="FF0043C8"/>
      <color rgb="FF0052F6"/>
      <color rgb="FF04D63B"/>
      <color rgb="FFEAB200"/>
      <color rgb="FFF4655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2.png"/><Relationship Id="rId18" Type="http://schemas.openxmlformats.org/officeDocument/2006/relationships/image" Target="../media/image17.png"/><Relationship Id="rId26" Type="http://schemas.openxmlformats.org/officeDocument/2006/relationships/image" Target="../media/image25.png"/><Relationship Id="rId3" Type="http://schemas.openxmlformats.org/officeDocument/2006/relationships/image" Target="../media/image3.png"/><Relationship Id="rId21" Type="http://schemas.openxmlformats.org/officeDocument/2006/relationships/image" Target="../media/image20.png"/><Relationship Id="rId34" Type="http://schemas.openxmlformats.org/officeDocument/2006/relationships/hyperlink" Target="http://www.101greatgoals.com/euro2016/" TargetMode="External"/><Relationship Id="rId7" Type="http://schemas.openxmlformats.org/officeDocument/2006/relationships/image" Target="../media/image6.png"/><Relationship Id="rId12" Type="http://schemas.openxmlformats.org/officeDocument/2006/relationships/image" Target="../media/image11.png"/><Relationship Id="rId17" Type="http://schemas.openxmlformats.org/officeDocument/2006/relationships/image" Target="../media/image16.png"/><Relationship Id="rId25" Type="http://schemas.openxmlformats.org/officeDocument/2006/relationships/image" Target="../media/image24.png"/><Relationship Id="rId33" Type="http://schemas.openxmlformats.org/officeDocument/2006/relationships/image" Target="../media/image29.png"/><Relationship Id="rId2" Type="http://schemas.microsoft.com/office/2007/relationships/hdphoto" Target="../media/hdphoto1.wdp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29" Type="http://schemas.openxmlformats.org/officeDocument/2006/relationships/image" Target="../media/image27.jpg"/><Relationship Id="rId1" Type="http://schemas.openxmlformats.org/officeDocument/2006/relationships/image" Target="../media/image2.png"/><Relationship Id="rId6" Type="http://schemas.openxmlformats.org/officeDocument/2006/relationships/image" Target="../media/image5.png"/><Relationship Id="rId11" Type="http://schemas.openxmlformats.org/officeDocument/2006/relationships/image" Target="../media/image10.png"/><Relationship Id="rId24" Type="http://schemas.openxmlformats.org/officeDocument/2006/relationships/image" Target="../media/image23.png"/><Relationship Id="rId32" Type="http://schemas.openxmlformats.org/officeDocument/2006/relationships/hyperlink" Target="http://www.101greatgoals.com/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4.png"/><Relationship Id="rId23" Type="http://schemas.openxmlformats.org/officeDocument/2006/relationships/image" Target="../media/image22.png"/><Relationship Id="rId28" Type="http://schemas.openxmlformats.org/officeDocument/2006/relationships/hyperlink" Target="https://calendar.google.com/calendar/ical/hko7l7kkguohr3irmchmfr1a24@group.calendar.google.com/public/basic.ics" TargetMode="External"/><Relationship Id="rId36" Type="http://schemas.openxmlformats.org/officeDocument/2006/relationships/image" Target="../media/image31.jpeg"/><Relationship Id="rId10" Type="http://schemas.openxmlformats.org/officeDocument/2006/relationships/image" Target="../media/image9.png"/><Relationship Id="rId19" Type="http://schemas.openxmlformats.org/officeDocument/2006/relationships/image" Target="../media/image18.png"/><Relationship Id="rId31" Type="http://schemas.openxmlformats.org/officeDocument/2006/relationships/image" Target="../media/image28.jpg"/><Relationship Id="rId4" Type="http://schemas.microsoft.com/office/2007/relationships/hdphoto" Target="../media/hdphoto2.wdp"/><Relationship Id="rId9" Type="http://schemas.openxmlformats.org/officeDocument/2006/relationships/image" Target="../media/image8.png"/><Relationship Id="rId14" Type="http://schemas.openxmlformats.org/officeDocument/2006/relationships/image" Target="../media/image13.png"/><Relationship Id="rId22" Type="http://schemas.openxmlformats.org/officeDocument/2006/relationships/image" Target="../media/image21.png"/><Relationship Id="rId27" Type="http://schemas.openxmlformats.org/officeDocument/2006/relationships/image" Target="../media/image26.png"/><Relationship Id="rId30" Type="http://schemas.openxmlformats.org/officeDocument/2006/relationships/hyperlink" Target="https://mmwebhandler.aff-online.com/c/37658?sr=1242997&amp;utm_source=101&amp;utm_medium=Excel&amp;utm_campaign=101%20Excel" TargetMode="External"/><Relationship Id="rId35" Type="http://schemas.openxmlformats.org/officeDocument/2006/relationships/image" Target="../media/image30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jpg"/><Relationship Id="rId1" Type="http://schemas.openxmlformats.org/officeDocument/2006/relationships/hyperlink" Target="http://www.101greatgoals.com/euro2016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481854</xdr:colOff>
      <xdr:row>8</xdr:row>
      <xdr:rowOff>11204</xdr:rowOff>
    </xdr:from>
    <xdr:to>
      <xdr:col>11</xdr:col>
      <xdr:colOff>358590</xdr:colOff>
      <xdr:row>16</xdr:row>
      <xdr:rowOff>68040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2449" b="82857" l="18224" r="8315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560" y="582704"/>
          <a:ext cx="2106706" cy="1580836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50</xdr:row>
      <xdr:rowOff>0</xdr:rowOff>
    </xdr:from>
    <xdr:to>
      <xdr:col>14</xdr:col>
      <xdr:colOff>262800</xdr:colOff>
      <xdr:row>50</xdr:row>
      <xdr:rowOff>183600</xdr:rowOff>
    </xdr:to>
    <xdr:pic>
      <xdr:nvPicPr>
        <xdr:cNvPr id="13" name="Picture 12"/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38333" b="61667" l="74286" r="99683">
                      <a14:backgroundMark x1="80952" y1="40833" x2="99683" y2="40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991" t="41455" r="1515" b="40546"/>
        <a:stretch/>
      </xdr:blipFill>
      <xdr:spPr>
        <a:xfrm>
          <a:off x="11265477" y="10079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39</xdr:row>
      <xdr:rowOff>0</xdr:rowOff>
    </xdr:from>
    <xdr:to>
      <xdr:col>14</xdr:col>
      <xdr:colOff>262800</xdr:colOff>
      <xdr:row>39</xdr:row>
      <xdr:rowOff>183600</xdr:rowOff>
    </xdr:to>
    <xdr:pic>
      <xdr:nvPicPr>
        <xdr:cNvPr id="15" name="Picture 14"/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38333" b="61667" l="74286" r="99683">
                      <a14:backgroundMark x1="80952" y1="40833" x2="99683" y2="40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991" t="41455" r="1515" b="40546"/>
        <a:stretch/>
      </xdr:blipFill>
      <xdr:spPr>
        <a:xfrm>
          <a:off x="11265477" y="7983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27</xdr:row>
      <xdr:rowOff>0</xdr:rowOff>
    </xdr:from>
    <xdr:to>
      <xdr:col>9</xdr:col>
      <xdr:colOff>262800</xdr:colOff>
      <xdr:row>27</xdr:row>
      <xdr:rowOff>183600</xdr:rowOff>
    </xdr:to>
    <xdr:pic>
      <xdr:nvPicPr>
        <xdr:cNvPr id="16" name="Picture 15"/>
        <xdr:cNvPicPr>
          <a:picLocks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38333" b="61667" l="74286" r="99683">
                      <a14:backgroundMark x1="80952" y1="40833" x2="99683" y2="40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991" t="41455" r="1515" b="40546"/>
        <a:stretch/>
      </xdr:blipFill>
      <xdr:spPr>
        <a:xfrm>
          <a:off x="6892636" y="5697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26</xdr:row>
      <xdr:rowOff>0</xdr:rowOff>
    </xdr:from>
    <xdr:to>
      <xdr:col>9</xdr:col>
      <xdr:colOff>262800</xdr:colOff>
      <xdr:row>26</xdr:row>
      <xdr:rowOff>183600</xdr:rowOff>
    </xdr:to>
    <xdr:pic>
      <xdr:nvPicPr>
        <xdr:cNvPr id="17" name="Picture 16"/>
        <xdr:cNvPicPr>
          <a:picLocks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7083" b="99167" l="0" r="2031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22" t="79364" r="80476" b="1818"/>
        <a:stretch/>
      </xdr:blipFill>
      <xdr:spPr>
        <a:xfrm>
          <a:off x="6892636" y="5507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52</xdr:row>
      <xdr:rowOff>0</xdr:rowOff>
    </xdr:from>
    <xdr:to>
      <xdr:col>14</xdr:col>
      <xdr:colOff>262800</xdr:colOff>
      <xdr:row>52</xdr:row>
      <xdr:rowOff>183600</xdr:rowOff>
    </xdr:to>
    <xdr:pic>
      <xdr:nvPicPr>
        <xdr:cNvPr id="18" name="Picture 17"/>
        <xdr:cNvPicPr>
          <a:picLocks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7083" b="99167" l="0" r="2031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22" t="79364" r="80476" b="1818"/>
        <a:stretch/>
      </xdr:blipFill>
      <xdr:spPr>
        <a:xfrm>
          <a:off x="11265477" y="10460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33</xdr:row>
      <xdr:rowOff>0</xdr:rowOff>
    </xdr:from>
    <xdr:to>
      <xdr:col>9</xdr:col>
      <xdr:colOff>262800</xdr:colOff>
      <xdr:row>33</xdr:row>
      <xdr:rowOff>183600</xdr:rowOff>
    </xdr:to>
    <xdr:pic>
      <xdr:nvPicPr>
        <xdr:cNvPr id="19" name="Picture 18"/>
        <xdr:cNvPicPr>
          <a:picLocks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000" b="41667" l="20000" r="4476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623" t="20673" r="60268" b="60518"/>
        <a:stretch/>
      </xdr:blipFill>
      <xdr:spPr>
        <a:xfrm>
          <a:off x="6892636" y="6840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45</xdr:row>
      <xdr:rowOff>0</xdr:rowOff>
    </xdr:from>
    <xdr:to>
      <xdr:col>9</xdr:col>
      <xdr:colOff>262800</xdr:colOff>
      <xdr:row>45</xdr:row>
      <xdr:rowOff>183600</xdr:rowOff>
    </xdr:to>
    <xdr:pic>
      <xdr:nvPicPr>
        <xdr:cNvPr id="20" name="Picture 19"/>
        <xdr:cNvPicPr>
          <a:picLocks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000" b="41667" l="20000" r="4476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623" t="20673" r="60268" b="60518"/>
        <a:stretch/>
      </xdr:blipFill>
      <xdr:spPr>
        <a:xfrm>
          <a:off x="6892636" y="9126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55</xdr:row>
      <xdr:rowOff>0</xdr:rowOff>
    </xdr:from>
    <xdr:to>
      <xdr:col>14</xdr:col>
      <xdr:colOff>262800</xdr:colOff>
      <xdr:row>55</xdr:row>
      <xdr:rowOff>183600</xdr:rowOff>
    </xdr:to>
    <xdr:pic>
      <xdr:nvPicPr>
        <xdr:cNvPr id="21" name="Picture 20"/>
        <xdr:cNvPicPr>
          <a:picLocks/>
        </xdr:cNvPicPr>
      </xdr:nvPicPr>
      <xdr:blipFill rotWithShape="1">
        <a:blip xmlns:r="http://schemas.openxmlformats.org/officeDocument/2006/relationships" r:embed="rId6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000" b="41667" l="20000" r="44762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623" t="20673" r="60268" b="60518"/>
        <a:stretch/>
      </xdr:blipFill>
      <xdr:spPr>
        <a:xfrm>
          <a:off x="11265477" y="11031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52</xdr:row>
      <xdr:rowOff>0</xdr:rowOff>
    </xdr:from>
    <xdr:to>
      <xdr:col>9</xdr:col>
      <xdr:colOff>262800</xdr:colOff>
      <xdr:row>52</xdr:row>
      <xdr:rowOff>183600</xdr:rowOff>
    </xdr:to>
    <xdr:pic>
      <xdr:nvPicPr>
        <xdr:cNvPr id="22" name="Picture 21"/>
        <xdr:cNvPicPr>
          <a:picLocks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21250" l="0" r="20635">
                      <a14:foregroundMark x1="4762" y1="3333" x2="14921" y2="7917"/>
                      <a14:foregroundMark x1="1587" y1="2500" x2="19048" y2="2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7" t="1182" r="79941" b="80545"/>
        <a:stretch/>
      </xdr:blipFill>
      <xdr:spPr>
        <a:xfrm>
          <a:off x="6892636" y="10460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41</xdr:row>
      <xdr:rowOff>0</xdr:rowOff>
    </xdr:from>
    <xdr:to>
      <xdr:col>9</xdr:col>
      <xdr:colOff>262800</xdr:colOff>
      <xdr:row>41</xdr:row>
      <xdr:rowOff>183600</xdr:rowOff>
    </xdr:to>
    <xdr:pic>
      <xdr:nvPicPr>
        <xdr:cNvPr id="23" name="Picture 22"/>
        <xdr:cNvPicPr>
          <a:picLocks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21250" l="0" r="20635">
                      <a14:foregroundMark x1="4762" y1="3333" x2="14921" y2="7917"/>
                      <a14:foregroundMark x1="1587" y1="2500" x2="19048" y2="2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7" t="1182" r="79941" b="80545"/>
        <a:stretch/>
      </xdr:blipFill>
      <xdr:spPr>
        <a:xfrm>
          <a:off x="6892636" y="8364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29</xdr:row>
      <xdr:rowOff>0</xdr:rowOff>
    </xdr:from>
    <xdr:to>
      <xdr:col>14</xdr:col>
      <xdr:colOff>262800</xdr:colOff>
      <xdr:row>29</xdr:row>
      <xdr:rowOff>183600</xdr:rowOff>
    </xdr:to>
    <xdr:pic>
      <xdr:nvPicPr>
        <xdr:cNvPr id="24" name="Picture 23"/>
        <xdr:cNvPicPr>
          <a:picLocks/>
        </xdr:cNvPicPr>
      </xdr:nvPicPr>
      <xdr:blipFill rotWithShape="1"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21250" l="0" r="20635">
                      <a14:foregroundMark x1="4762" y1="3333" x2="14921" y2="7917"/>
                      <a14:foregroundMark x1="1587" y1="2500" x2="19048" y2="2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7" t="1182" r="79941" b="80545"/>
        <a:stretch/>
      </xdr:blipFill>
      <xdr:spPr>
        <a:xfrm>
          <a:off x="11265477" y="6078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26</xdr:row>
      <xdr:rowOff>0</xdr:rowOff>
    </xdr:from>
    <xdr:to>
      <xdr:col>14</xdr:col>
      <xdr:colOff>262800</xdr:colOff>
      <xdr:row>26</xdr:row>
      <xdr:rowOff>183600</xdr:rowOff>
    </xdr:to>
    <xdr:pic>
      <xdr:nvPicPr>
        <xdr:cNvPr id="25" name="Picture 24"/>
        <xdr:cNvPicPr>
          <a:picLocks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20833" l="20000" r="40000">
                      <a14:foregroundMark x1="21587" y1="12083" x2="39048" y2="120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719" t="1546" r="60372" b="79909"/>
        <a:stretch/>
      </xdr:blipFill>
      <xdr:spPr>
        <a:xfrm>
          <a:off x="11265477" y="5507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41</xdr:row>
      <xdr:rowOff>0</xdr:rowOff>
    </xdr:from>
    <xdr:to>
      <xdr:col>14</xdr:col>
      <xdr:colOff>262800</xdr:colOff>
      <xdr:row>41</xdr:row>
      <xdr:rowOff>183600</xdr:rowOff>
    </xdr:to>
    <xdr:pic>
      <xdr:nvPicPr>
        <xdr:cNvPr id="26" name="Picture 25"/>
        <xdr:cNvPicPr>
          <a:picLocks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20833" l="20000" r="40000">
                      <a14:foregroundMark x1="21587" y1="12083" x2="39048" y2="120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719" t="1546" r="60372" b="79909"/>
        <a:stretch/>
      </xdr:blipFill>
      <xdr:spPr>
        <a:xfrm>
          <a:off x="11265477" y="8364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53</xdr:row>
      <xdr:rowOff>0</xdr:rowOff>
    </xdr:from>
    <xdr:to>
      <xdr:col>9</xdr:col>
      <xdr:colOff>262800</xdr:colOff>
      <xdr:row>53</xdr:row>
      <xdr:rowOff>183600</xdr:rowOff>
    </xdr:to>
    <xdr:pic>
      <xdr:nvPicPr>
        <xdr:cNvPr id="27" name="Picture 26"/>
        <xdr:cNvPicPr>
          <a:picLocks/>
        </xdr:cNvPicPr>
      </xdr:nvPicPr>
      <xdr:blipFill rotWithShape="1">
        <a:blip xmlns:r="http://schemas.openxmlformats.org/officeDocument/2006/relationships" r:embed="rId8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20833" l="20000" r="40000">
                      <a14:foregroundMark x1="21587" y1="12083" x2="39048" y2="120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719" t="1546" r="60372" b="79909"/>
        <a:stretch/>
      </xdr:blipFill>
      <xdr:spPr>
        <a:xfrm>
          <a:off x="6892636" y="10650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24</xdr:row>
      <xdr:rowOff>0</xdr:rowOff>
    </xdr:from>
    <xdr:to>
      <xdr:col>9</xdr:col>
      <xdr:colOff>262800</xdr:colOff>
      <xdr:row>24</xdr:row>
      <xdr:rowOff>183600</xdr:rowOff>
    </xdr:to>
    <xdr:pic>
      <xdr:nvPicPr>
        <xdr:cNvPr id="31" name="Picture 30"/>
        <xdr:cNvPicPr>
          <a:picLocks/>
        </xdr:cNvPicPr>
      </xdr:nvPicPr>
      <xdr:blipFill rotWithShape="1"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7" b="21250" l="59048" r="80000">
                      <a14:foregroundMark x1="61270" y1="3750" x2="76825" y2="3333"/>
                      <a14:foregroundMark x1="61587" y1="6250" x2="62222" y2="15000"/>
                      <a14:foregroundMark x1="60635" y1="2500" x2="60635" y2="17083"/>
                      <a14:foregroundMark x1="62540" y1="2917" x2="76190" y2="3333"/>
                      <a14:foregroundMark x1="78095" y1="12500" x2="77778" y2="3750"/>
                      <a14:foregroundMark x1="77778" y1="3750" x2="77778" y2="2500"/>
                      <a14:foregroundMark x1="61270" y1="2500" x2="76825" y2="2917"/>
                      <a14:backgroundMark x1="79365" y1="7083" x2="79683" y2="2500"/>
                      <a14:backgroundMark x1="76190" y1="1250" x2="75556" y2="1250"/>
                      <a14:backgroundMark x1="73333" y1="1250" x2="61905" y2="1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529" t="2046" r="21186" b="79954"/>
        <a:stretch/>
      </xdr:blipFill>
      <xdr:spPr>
        <a:xfrm>
          <a:off x="6892636" y="5126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37</xdr:row>
      <xdr:rowOff>0</xdr:rowOff>
    </xdr:from>
    <xdr:to>
      <xdr:col>14</xdr:col>
      <xdr:colOff>262800</xdr:colOff>
      <xdr:row>37</xdr:row>
      <xdr:rowOff>183600</xdr:rowOff>
    </xdr:to>
    <xdr:pic>
      <xdr:nvPicPr>
        <xdr:cNvPr id="32" name="Picture 31"/>
        <xdr:cNvPicPr>
          <a:picLocks/>
        </xdr:cNvPicPr>
      </xdr:nvPicPr>
      <xdr:blipFill rotWithShape="1"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7" b="21250" l="59048" r="80000">
                      <a14:foregroundMark x1="61270" y1="3750" x2="76825" y2="3333"/>
                      <a14:foregroundMark x1="61587" y1="6250" x2="62222" y2="15000"/>
                      <a14:foregroundMark x1="60635" y1="2500" x2="60635" y2="17083"/>
                      <a14:foregroundMark x1="62540" y1="2917" x2="76190" y2="3333"/>
                      <a14:foregroundMark x1="78095" y1="12500" x2="77778" y2="3750"/>
                      <a14:foregroundMark x1="77778" y1="3750" x2="77778" y2="2500"/>
                      <a14:foregroundMark x1="61270" y1="2500" x2="76825" y2="2917"/>
                      <a14:backgroundMark x1="79365" y1="7083" x2="79683" y2="2500"/>
                      <a14:backgroundMark x1="76190" y1="1250" x2="75556" y2="1250"/>
                      <a14:backgroundMark x1="73333" y1="1250" x2="61905" y2="1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529" t="2046" r="21186" b="79954"/>
        <a:stretch/>
      </xdr:blipFill>
      <xdr:spPr>
        <a:xfrm>
          <a:off x="11265477" y="7602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48</xdr:row>
      <xdr:rowOff>0</xdr:rowOff>
    </xdr:from>
    <xdr:to>
      <xdr:col>14</xdr:col>
      <xdr:colOff>262800</xdr:colOff>
      <xdr:row>48</xdr:row>
      <xdr:rowOff>183600</xdr:rowOff>
    </xdr:to>
    <xdr:pic>
      <xdr:nvPicPr>
        <xdr:cNvPr id="33" name="Picture 32"/>
        <xdr:cNvPicPr>
          <a:picLocks/>
        </xdr:cNvPicPr>
      </xdr:nvPicPr>
      <xdr:blipFill rotWithShape="1"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7" b="21250" l="59048" r="80000">
                      <a14:foregroundMark x1="61270" y1="3750" x2="76825" y2="3333"/>
                      <a14:foregroundMark x1="61587" y1="6250" x2="62222" y2="15000"/>
                      <a14:foregroundMark x1="60635" y1="2500" x2="60635" y2="17083"/>
                      <a14:foregroundMark x1="62540" y1="2917" x2="76190" y2="3333"/>
                      <a14:foregroundMark x1="78095" y1="12500" x2="77778" y2="3750"/>
                      <a14:foregroundMark x1="77778" y1="3750" x2="77778" y2="2500"/>
                      <a14:foregroundMark x1="61270" y1="2500" x2="76825" y2="2917"/>
                      <a14:backgroundMark x1="79365" y1="7083" x2="79683" y2="2500"/>
                      <a14:backgroundMark x1="76190" y1="1250" x2="75556" y2="1250"/>
                      <a14:backgroundMark x1="73333" y1="1250" x2="61905" y2="16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529" t="2046" r="21186" b="79954"/>
        <a:stretch/>
      </xdr:blipFill>
      <xdr:spPr>
        <a:xfrm>
          <a:off x="11265477" y="9698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46</xdr:row>
      <xdr:rowOff>0</xdr:rowOff>
    </xdr:from>
    <xdr:to>
      <xdr:col>9</xdr:col>
      <xdr:colOff>262800</xdr:colOff>
      <xdr:row>46</xdr:row>
      <xdr:rowOff>183600</xdr:rowOff>
    </xdr:to>
    <xdr:pic>
      <xdr:nvPicPr>
        <xdr:cNvPr id="34" name="Picture 33"/>
        <xdr:cNvPicPr>
          <a:picLocks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42917" l="58095" r="8984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043" t="21636" r="20840" b="60091"/>
        <a:stretch/>
      </xdr:blipFill>
      <xdr:spPr>
        <a:xfrm>
          <a:off x="6892636" y="9317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35</xdr:row>
      <xdr:rowOff>0</xdr:rowOff>
    </xdr:from>
    <xdr:to>
      <xdr:col>9</xdr:col>
      <xdr:colOff>262800</xdr:colOff>
      <xdr:row>35</xdr:row>
      <xdr:rowOff>183600</xdr:rowOff>
    </xdr:to>
    <xdr:pic>
      <xdr:nvPicPr>
        <xdr:cNvPr id="35" name="Picture 34"/>
        <xdr:cNvPicPr>
          <a:picLocks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42917" l="58095" r="8984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043" t="21636" r="20840" b="60091"/>
        <a:stretch/>
      </xdr:blipFill>
      <xdr:spPr>
        <a:xfrm>
          <a:off x="6892636" y="7221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22</xdr:row>
      <xdr:rowOff>0</xdr:rowOff>
    </xdr:from>
    <xdr:to>
      <xdr:col>14</xdr:col>
      <xdr:colOff>262800</xdr:colOff>
      <xdr:row>22</xdr:row>
      <xdr:rowOff>183600</xdr:rowOff>
    </xdr:to>
    <xdr:pic>
      <xdr:nvPicPr>
        <xdr:cNvPr id="36" name="Picture 35"/>
        <xdr:cNvPicPr>
          <a:picLocks/>
        </xdr:cNvPicPr>
      </xdr:nvPicPr>
      <xdr:blipFill rotWithShape="1">
        <a:blip xmlns:r="http://schemas.openxmlformats.org/officeDocument/2006/relationships" r:embed="rId10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42917" l="58095" r="8984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043" t="21636" r="20840" b="60091"/>
        <a:stretch/>
      </xdr:blipFill>
      <xdr:spPr>
        <a:xfrm>
          <a:off x="11265477" y="4745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33</xdr:row>
      <xdr:rowOff>0</xdr:rowOff>
    </xdr:from>
    <xdr:to>
      <xdr:col>14</xdr:col>
      <xdr:colOff>262800</xdr:colOff>
      <xdr:row>33</xdr:row>
      <xdr:rowOff>183600</xdr:rowOff>
    </xdr:to>
    <xdr:pic>
      <xdr:nvPicPr>
        <xdr:cNvPr id="37" name="Picture 36"/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20417" l="78413" r="100000">
                      <a14:foregroundMark x1="81905" y1="3333" x2="85079" y2="79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472" t="1590" r="1411" b="80137"/>
        <a:stretch/>
      </xdr:blipFill>
      <xdr:spPr>
        <a:xfrm>
          <a:off x="11265477" y="6840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44</xdr:row>
      <xdr:rowOff>0</xdr:rowOff>
    </xdr:from>
    <xdr:to>
      <xdr:col>9</xdr:col>
      <xdr:colOff>262800</xdr:colOff>
      <xdr:row>44</xdr:row>
      <xdr:rowOff>183600</xdr:rowOff>
    </xdr:to>
    <xdr:pic>
      <xdr:nvPicPr>
        <xdr:cNvPr id="38" name="Picture 37"/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20417" l="78413" r="100000">
                      <a14:foregroundMark x1="81905" y1="3333" x2="85079" y2="79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472" t="1590" r="1411" b="80137"/>
        <a:stretch/>
      </xdr:blipFill>
      <xdr:spPr>
        <a:xfrm>
          <a:off x="6892636" y="8936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54</xdr:row>
      <xdr:rowOff>0</xdr:rowOff>
    </xdr:from>
    <xdr:to>
      <xdr:col>9</xdr:col>
      <xdr:colOff>262800</xdr:colOff>
      <xdr:row>54</xdr:row>
      <xdr:rowOff>183600</xdr:rowOff>
    </xdr:to>
    <xdr:pic>
      <xdr:nvPicPr>
        <xdr:cNvPr id="39" name="Picture 38"/>
        <xdr:cNvPicPr>
          <a:picLocks/>
        </xdr:cNvPicPr>
      </xdr:nvPicPr>
      <xdr:blipFill rotWithShape="1"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20417" l="78413" r="100000">
                      <a14:foregroundMark x1="81905" y1="3333" x2="85079" y2="79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472" t="1590" r="1411" b="80137"/>
        <a:stretch/>
      </xdr:blipFill>
      <xdr:spPr>
        <a:xfrm>
          <a:off x="6892636" y="10841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53</xdr:row>
      <xdr:rowOff>0</xdr:rowOff>
    </xdr:from>
    <xdr:to>
      <xdr:col>14</xdr:col>
      <xdr:colOff>262800</xdr:colOff>
      <xdr:row>53</xdr:row>
      <xdr:rowOff>183600</xdr:rowOff>
    </xdr:to>
    <xdr:pic>
      <xdr:nvPicPr>
        <xdr:cNvPr id="40" name="Picture 39"/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000" b="90000" l="317" r="8984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7" t="21364" r="79732" b="61182"/>
        <a:stretch/>
      </xdr:blipFill>
      <xdr:spPr>
        <a:xfrm>
          <a:off x="11265477" y="10650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42</xdr:row>
      <xdr:rowOff>0</xdr:rowOff>
    </xdr:from>
    <xdr:to>
      <xdr:col>9</xdr:col>
      <xdr:colOff>262800</xdr:colOff>
      <xdr:row>42</xdr:row>
      <xdr:rowOff>183600</xdr:rowOff>
    </xdr:to>
    <xdr:pic>
      <xdr:nvPicPr>
        <xdr:cNvPr id="41" name="Picture 40"/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000" b="90000" l="317" r="8984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7" t="21364" r="79732" b="61182"/>
        <a:stretch/>
      </xdr:blipFill>
      <xdr:spPr>
        <a:xfrm>
          <a:off x="6892636" y="8555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29</xdr:row>
      <xdr:rowOff>0</xdr:rowOff>
    </xdr:from>
    <xdr:to>
      <xdr:col>9</xdr:col>
      <xdr:colOff>262800</xdr:colOff>
      <xdr:row>29</xdr:row>
      <xdr:rowOff>183600</xdr:rowOff>
    </xdr:to>
    <xdr:pic>
      <xdr:nvPicPr>
        <xdr:cNvPr id="42" name="Picture 41"/>
        <xdr:cNvPicPr>
          <a:picLocks/>
        </xdr:cNvPicPr>
      </xdr:nvPicPr>
      <xdr:blipFill rotWithShape="1">
        <a:blip xmlns:r="http://schemas.openxmlformats.org/officeDocument/2006/relationships" r:embed="rId1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000" b="90000" l="317" r="8984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527" t="21364" r="79732" b="61182"/>
        <a:stretch/>
      </xdr:blipFill>
      <xdr:spPr>
        <a:xfrm>
          <a:off x="6892636" y="6078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23</xdr:row>
      <xdr:rowOff>0</xdr:rowOff>
    </xdr:from>
    <xdr:to>
      <xdr:col>14</xdr:col>
      <xdr:colOff>262800</xdr:colOff>
      <xdr:row>23</xdr:row>
      <xdr:rowOff>183600</xdr:rowOff>
    </xdr:to>
    <xdr:pic>
      <xdr:nvPicPr>
        <xdr:cNvPr id="43" name="Picture 42"/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39167" b="90000" l="0" r="8984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4" t="40637" r="80199" b="42181"/>
        <a:stretch/>
      </xdr:blipFill>
      <xdr:spPr>
        <a:xfrm>
          <a:off x="11265477" y="4935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35</xdr:row>
      <xdr:rowOff>0</xdr:rowOff>
    </xdr:from>
    <xdr:to>
      <xdr:col>14</xdr:col>
      <xdr:colOff>262800</xdr:colOff>
      <xdr:row>35</xdr:row>
      <xdr:rowOff>183600</xdr:rowOff>
    </xdr:to>
    <xdr:pic>
      <xdr:nvPicPr>
        <xdr:cNvPr id="44" name="Picture 43"/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39167" b="90000" l="0" r="8984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4" t="40637" r="80199" b="42181"/>
        <a:stretch/>
      </xdr:blipFill>
      <xdr:spPr>
        <a:xfrm>
          <a:off x="11265477" y="7221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47</xdr:row>
      <xdr:rowOff>0</xdr:rowOff>
    </xdr:from>
    <xdr:to>
      <xdr:col>9</xdr:col>
      <xdr:colOff>262800</xdr:colOff>
      <xdr:row>47</xdr:row>
      <xdr:rowOff>183600</xdr:rowOff>
    </xdr:to>
    <xdr:pic>
      <xdr:nvPicPr>
        <xdr:cNvPr id="45" name="Picture 44"/>
        <xdr:cNvPicPr>
          <a:picLocks/>
        </xdr:cNvPicPr>
      </xdr:nvPicPr>
      <xdr:blipFill rotWithShape="1"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39167" b="90000" l="0" r="89841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4" t="40637" r="80199" b="42181"/>
        <a:stretch/>
      </xdr:blipFill>
      <xdr:spPr>
        <a:xfrm>
          <a:off x="6892636" y="9507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56</xdr:row>
      <xdr:rowOff>0</xdr:rowOff>
    </xdr:from>
    <xdr:to>
      <xdr:col>9</xdr:col>
      <xdr:colOff>262800</xdr:colOff>
      <xdr:row>56</xdr:row>
      <xdr:rowOff>183600</xdr:rowOff>
    </xdr:to>
    <xdr:pic>
      <xdr:nvPicPr>
        <xdr:cNvPr id="46" name="Picture 45"/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7500" b="77500" l="0" r="21587">
                      <a14:foregroundMark x1="11111" y1="60833" x2="10794" y2="75000"/>
                      <a14:backgroundMark x1="5079" y1="59167" x2="17143" y2="58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22" t="59318" r="80268" b="22409"/>
        <a:stretch/>
      </xdr:blipFill>
      <xdr:spPr>
        <a:xfrm>
          <a:off x="6892636" y="11222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40</xdr:row>
      <xdr:rowOff>0</xdr:rowOff>
    </xdr:from>
    <xdr:to>
      <xdr:col>9</xdr:col>
      <xdr:colOff>262800</xdr:colOff>
      <xdr:row>40</xdr:row>
      <xdr:rowOff>183600</xdr:rowOff>
    </xdr:to>
    <xdr:pic>
      <xdr:nvPicPr>
        <xdr:cNvPr id="47" name="Picture 46"/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7500" b="77500" l="0" r="21587">
                      <a14:foregroundMark x1="11111" y1="60833" x2="10794" y2="75000"/>
                      <a14:backgroundMark x1="5079" y1="59167" x2="17143" y2="58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22" t="59318" r="80268" b="22409"/>
        <a:stretch/>
      </xdr:blipFill>
      <xdr:spPr>
        <a:xfrm>
          <a:off x="6892636" y="8174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31</xdr:row>
      <xdr:rowOff>0</xdr:rowOff>
    </xdr:from>
    <xdr:to>
      <xdr:col>14</xdr:col>
      <xdr:colOff>262800</xdr:colOff>
      <xdr:row>31</xdr:row>
      <xdr:rowOff>183600</xdr:rowOff>
    </xdr:to>
    <xdr:pic>
      <xdr:nvPicPr>
        <xdr:cNvPr id="48" name="Picture 47"/>
        <xdr:cNvPicPr>
          <a:picLocks/>
        </xdr:cNvPicPr>
      </xdr:nvPicPr>
      <xdr:blipFill rotWithShape="1">
        <a:blip xmlns:r="http://schemas.openxmlformats.org/officeDocument/2006/relationships" r:embed="rId14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7500" b="77500" l="0" r="21587">
                      <a14:foregroundMark x1="11111" y1="60833" x2="10794" y2="75000"/>
                      <a14:backgroundMark x1="5079" y1="59167" x2="17143" y2="583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22" t="59318" r="80268" b="22409"/>
        <a:stretch/>
      </xdr:blipFill>
      <xdr:spPr>
        <a:xfrm>
          <a:off x="11265477" y="6459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27</xdr:row>
      <xdr:rowOff>0</xdr:rowOff>
    </xdr:from>
    <xdr:to>
      <xdr:col>14</xdr:col>
      <xdr:colOff>262800</xdr:colOff>
      <xdr:row>27</xdr:row>
      <xdr:rowOff>183600</xdr:rowOff>
    </xdr:to>
    <xdr:pic>
      <xdr:nvPicPr>
        <xdr:cNvPr id="49" name="Picture 48"/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7917" b="78333" l="19365" r="42540">
                      <a14:foregroundMark x1="24127" y1="62917" x2="24762" y2="75000"/>
                      <a14:foregroundMark x1="22222" y1="76250" x2="37778" y2="77083"/>
                      <a14:foregroundMark x1="37460" y1="62083" x2="21905" y2="62083"/>
                      <a14:foregroundMark x1="28254" y1="63750" x2="31429" y2="69583"/>
                      <a14:foregroundMark x1="37143" y1="60833" x2="36508" y2="69583"/>
                      <a14:foregroundMark x1="21270" y1="60417" x2="33968" y2="61250"/>
                      <a14:foregroundMark x1="35556" y1="60833" x2="24127" y2="60833"/>
                      <a14:backgroundMark x1="20317" y1="59583" x2="20000" y2="74583"/>
                      <a14:backgroundMark x1="21587" y1="58750" x2="36508" y2="59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714" t="59819" r="61623" b="22454"/>
        <a:stretch/>
      </xdr:blipFill>
      <xdr:spPr>
        <a:xfrm>
          <a:off x="11265477" y="5697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38</xdr:row>
      <xdr:rowOff>0</xdr:rowOff>
    </xdr:from>
    <xdr:to>
      <xdr:col>14</xdr:col>
      <xdr:colOff>262800</xdr:colOff>
      <xdr:row>38</xdr:row>
      <xdr:rowOff>183600</xdr:rowOff>
    </xdr:to>
    <xdr:pic>
      <xdr:nvPicPr>
        <xdr:cNvPr id="50" name="Picture 49"/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7917" b="78333" l="19365" r="42540">
                      <a14:foregroundMark x1="24127" y1="62917" x2="24762" y2="75000"/>
                      <a14:foregroundMark x1="22222" y1="76250" x2="37778" y2="77083"/>
                      <a14:foregroundMark x1="37460" y1="62083" x2="21905" y2="62083"/>
                      <a14:foregroundMark x1="28254" y1="63750" x2="31429" y2="69583"/>
                      <a14:foregroundMark x1="37143" y1="60833" x2="36508" y2="69583"/>
                      <a14:foregroundMark x1="21270" y1="60417" x2="33968" y2="61250"/>
                      <a14:foregroundMark x1="35556" y1="60833" x2="24127" y2="60833"/>
                      <a14:backgroundMark x1="20317" y1="59583" x2="20000" y2="74583"/>
                      <a14:backgroundMark x1="21587" y1="58750" x2="36508" y2="59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714" t="59819" r="61623" b="22454"/>
        <a:stretch/>
      </xdr:blipFill>
      <xdr:spPr>
        <a:xfrm>
          <a:off x="11265477" y="7793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51</xdr:row>
      <xdr:rowOff>0</xdr:rowOff>
    </xdr:from>
    <xdr:to>
      <xdr:col>9</xdr:col>
      <xdr:colOff>262800</xdr:colOff>
      <xdr:row>51</xdr:row>
      <xdr:rowOff>183600</xdr:rowOff>
    </xdr:to>
    <xdr:pic>
      <xdr:nvPicPr>
        <xdr:cNvPr id="51" name="Picture 50"/>
        <xdr:cNvPicPr>
          <a:picLocks/>
        </xdr:cNvPicPr>
      </xdr:nvPicPr>
      <xdr:blipFill rotWithShape="1"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7917" b="78333" l="19365" r="42540">
                      <a14:foregroundMark x1="24127" y1="62917" x2="24762" y2="75000"/>
                      <a14:foregroundMark x1="22222" y1="76250" x2="37778" y2="77083"/>
                      <a14:foregroundMark x1="37460" y1="62083" x2="21905" y2="62083"/>
                      <a14:foregroundMark x1="28254" y1="63750" x2="31429" y2="69583"/>
                      <a14:foregroundMark x1="37143" y1="60833" x2="36508" y2="69583"/>
                      <a14:foregroundMark x1="21270" y1="60417" x2="33968" y2="61250"/>
                      <a14:foregroundMark x1="35556" y1="60833" x2="24127" y2="60833"/>
                      <a14:backgroundMark x1="20317" y1="59583" x2="20000" y2="74583"/>
                      <a14:backgroundMark x1="21587" y1="58750" x2="36508" y2="59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714" t="59819" r="61623" b="22454"/>
        <a:stretch/>
      </xdr:blipFill>
      <xdr:spPr>
        <a:xfrm>
          <a:off x="6892636" y="10269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14</xdr:col>
      <xdr:colOff>2292</xdr:colOff>
      <xdr:row>57</xdr:row>
      <xdr:rowOff>0</xdr:rowOff>
    </xdr:from>
    <xdr:to>
      <xdr:col>14</xdr:col>
      <xdr:colOff>262800</xdr:colOff>
      <xdr:row>57</xdr:row>
      <xdr:rowOff>183600</xdr:rowOff>
    </xdr:to>
    <xdr:pic>
      <xdr:nvPicPr>
        <xdr:cNvPr id="52" name="Picture 51"/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60000" b="88750" l="7714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991" t="60818" r="1723" b="21454"/>
        <a:stretch/>
      </xdr:blipFill>
      <xdr:spPr>
        <a:xfrm>
          <a:off x="11275410" y="10858500"/>
          <a:ext cx="260508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43</xdr:row>
      <xdr:rowOff>0</xdr:rowOff>
    </xdr:from>
    <xdr:to>
      <xdr:col>9</xdr:col>
      <xdr:colOff>262800</xdr:colOff>
      <xdr:row>43</xdr:row>
      <xdr:rowOff>183600</xdr:rowOff>
    </xdr:to>
    <xdr:pic>
      <xdr:nvPicPr>
        <xdr:cNvPr id="53" name="Picture 52"/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60000" b="88750" l="7714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991" t="60818" r="1723" b="21454"/>
        <a:stretch/>
      </xdr:blipFill>
      <xdr:spPr>
        <a:xfrm>
          <a:off x="6892636" y="8745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31</xdr:row>
      <xdr:rowOff>0</xdr:rowOff>
    </xdr:from>
    <xdr:to>
      <xdr:col>9</xdr:col>
      <xdr:colOff>262800</xdr:colOff>
      <xdr:row>31</xdr:row>
      <xdr:rowOff>183600</xdr:rowOff>
    </xdr:to>
    <xdr:pic>
      <xdr:nvPicPr>
        <xdr:cNvPr id="54" name="Picture 53"/>
        <xdr:cNvPicPr>
          <a:picLocks/>
        </xdr:cNvPicPr>
      </xdr:nvPicPr>
      <xdr:blipFill rotWithShape="1"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60000" b="88750" l="77143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991" t="60818" r="1723" b="21454"/>
        <a:stretch/>
      </xdr:blipFill>
      <xdr:spPr>
        <a:xfrm>
          <a:off x="6892636" y="6459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25</xdr:row>
      <xdr:rowOff>0</xdr:rowOff>
    </xdr:from>
    <xdr:to>
      <xdr:col>14</xdr:col>
      <xdr:colOff>262800</xdr:colOff>
      <xdr:row>25</xdr:row>
      <xdr:rowOff>183600</xdr:rowOff>
    </xdr:to>
    <xdr:pic>
      <xdr:nvPicPr>
        <xdr:cNvPr id="55" name="Picture 54"/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9167" b="90000" l="9841" r="80952">
                      <a14:foregroundMark x1="41270" y1="62500" x2="58095" y2="61667"/>
                      <a14:foregroundMark x1="58730" y1="61250" x2="43492" y2="76250"/>
                      <a14:foregroundMark x1="41270" y1="62083" x2="41270" y2="754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511" t="60318" r="40996" b="20864"/>
        <a:stretch/>
      </xdr:blipFill>
      <xdr:spPr>
        <a:xfrm>
          <a:off x="11265477" y="5316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34</xdr:row>
      <xdr:rowOff>0</xdr:rowOff>
    </xdr:from>
    <xdr:to>
      <xdr:col>9</xdr:col>
      <xdr:colOff>262800</xdr:colOff>
      <xdr:row>34</xdr:row>
      <xdr:rowOff>183600</xdr:rowOff>
    </xdr:to>
    <xdr:pic>
      <xdr:nvPicPr>
        <xdr:cNvPr id="56" name="Picture 55"/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9167" b="90000" l="9841" r="80952">
                      <a14:foregroundMark x1="41270" y1="62500" x2="58095" y2="61667"/>
                      <a14:foregroundMark x1="58730" y1="61250" x2="43492" y2="76250"/>
                      <a14:foregroundMark x1="41270" y1="62083" x2="41270" y2="754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511" t="60318" r="40996" b="20864"/>
        <a:stretch/>
      </xdr:blipFill>
      <xdr:spPr>
        <a:xfrm>
          <a:off x="6892636" y="7031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48</xdr:row>
      <xdr:rowOff>0</xdr:rowOff>
    </xdr:from>
    <xdr:to>
      <xdr:col>9</xdr:col>
      <xdr:colOff>262800</xdr:colOff>
      <xdr:row>48</xdr:row>
      <xdr:rowOff>183600</xdr:rowOff>
    </xdr:to>
    <xdr:pic>
      <xdr:nvPicPr>
        <xdr:cNvPr id="57" name="Picture 56"/>
        <xdr:cNvPicPr>
          <a:picLocks/>
        </xdr:cNvPicPr>
      </xdr:nvPicPr>
      <xdr:blipFill rotWithShape="1"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9167" b="90000" l="9841" r="80952">
                      <a14:foregroundMark x1="41270" y1="62500" x2="58095" y2="61667"/>
                      <a14:foregroundMark x1="58730" y1="61250" x2="43492" y2="76250"/>
                      <a14:foregroundMark x1="41270" y1="62083" x2="41270" y2="754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511" t="60318" r="40996" b="20864"/>
        <a:stretch/>
      </xdr:blipFill>
      <xdr:spPr>
        <a:xfrm>
          <a:off x="6892636" y="9698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45</xdr:row>
      <xdr:rowOff>0</xdr:rowOff>
    </xdr:from>
    <xdr:to>
      <xdr:col>14</xdr:col>
      <xdr:colOff>262800</xdr:colOff>
      <xdr:row>45</xdr:row>
      <xdr:rowOff>183600</xdr:rowOff>
    </xdr:to>
    <xdr:pic>
      <xdr:nvPicPr>
        <xdr:cNvPr id="58" name="Picture 57"/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0417" b="61250" l="58413" r="80317">
                      <a14:foregroundMark x1="63810" y1="44167" x2="77143" y2="45000"/>
                      <a14:foregroundMark x1="75238" y1="50417" x2="63810" y2="50417"/>
                      <a14:foregroundMark x1="77778" y1="46667" x2="76508" y2="59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805" t="41682" r="20909" b="40045"/>
        <a:stretch/>
      </xdr:blipFill>
      <xdr:spPr>
        <a:xfrm>
          <a:off x="11265477" y="9126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54</xdr:row>
      <xdr:rowOff>0</xdr:rowOff>
    </xdr:from>
    <xdr:to>
      <xdr:col>14</xdr:col>
      <xdr:colOff>262800</xdr:colOff>
      <xdr:row>54</xdr:row>
      <xdr:rowOff>183600</xdr:rowOff>
    </xdr:to>
    <xdr:pic>
      <xdr:nvPicPr>
        <xdr:cNvPr id="59" name="Picture 58"/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0417" b="61250" l="58413" r="80317">
                      <a14:foregroundMark x1="63810" y1="44167" x2="77143" y2="45000"/>
                      <a14:foregroundMark x1="75238" y1="50417" x2="63810" y2="50417"/>
                      <a14:foregroundMark x1="77778" y1="46667" x2="76508" y2="59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805" t="41682" r="20909" b="40045"/>
        <a:stretch/>
      </xdr:blipFill>
      <xdr:spPr>
        <a:xfrm>
          <a:off x="11265477" y="10841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32</xdr:row>
      <xdr:rowOff>0</xdr:rowOff>
    </xdr:from>
    <xdr:to>
      <xdr:col>9</xdr:col>
      <xdr:colOff>262800</xdr:colOff>
      <xdr:row>32</xdr:row>
      <xdr:rowOff>183600</xdr:rowOff>
    </xdr:to>
    <xdr:pic>
      <xdr:nvPicPr>
        <xdr:cNvPr id="60" name="Picture 59"/>
        <xdr:cNvPicPr>
          <a:picLocks/>
        </xdr:cNvPicPr>
      </xdr:nvPicPr>
      <xdr:blipFill rotWithShape="1">
        <a:blip xmlns:r="http://schemas.openxmlformats.org/officeDocument/2006/relationships" r:embed="rId18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0417" b="61250" l="58413" r="80317">
                      <a14:foregroundMark x1="63810" y1="44167" x2="77143" y2="45000"/>
                      <a14:foregroundMark x1="75238" y1="50417" x2="63810" y2="50417"/>
                      <a14:foregroundMark x1="77778" y1="46667" x2="76508" y2="5958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805" t="41682" r="20909" b="40045"/>
        <a:stretch/>
      </xdr:blipFill>
      <xdr:spPr>
        <a:xfrm>
          <a:off x="6892636" y="6650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38</xdr:row>
      <xdr:rowOff>0</xdr:rowOff>
    </xdr:from>
    <xdr:to>
      <xdr:col>9</xdr:col>
      <xdr:colOff>262800</xdr:colOff>
      <xdr:row>38</xdr:row>
      <xdr:rowOff>183600</xdr:rowOff>
    </xdr:to>
    <xdr:pic>
      <xdr:nvPicPr>
        <xdr:cNvPr id="61" name="Picture 60"/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0000" b="90000" l="9841" r="4063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493" t="40682" r="61013" b="41591"/>
        <a:stretch/>
      </xdr:blipFill>
      <xdr:spPr>
        <a:xfrm>
          <a:off x="6892636" y="7793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28</xdr:row>
      <xdr:rowOff>0</xdr:rowOff>
    </xdr:from>
    <xdr:to>
      <xdr:col>14</xdr:col>
      <xdr:colOff>262800</xdr:colOff>
      <xdr:row>28</xdr:row>
      <xdr:rowOff>183600</xdr:rowOff>
    </xdr:to>
    <xdr:pic>
      <xdr:nvPicPr>
        <xdr:cNvPr id="63" name="Picture 62"/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0000" b="90000" l="9841" r="4063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493" t="40682" r="61013" b="41591"/>
        <a:stretch/>
      </xdr:blipFill>
      <xdr:spPr>
        <a:xfrm>
          <a:off x="11265477" y="5888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50</xdr:row>
      <xdr:rowOff>0</xdr:rowOff>
    </xdr:from>
    <xdr:to>
      <xdr:col>9</xdr:col>
      <xdr:colOff>262800</xdr:colOff>
      <xdr:row>50</xdr:row>
      <xdr:rowOff>183600</xdr:rowOff>
    </xdr:to>
    <xdr:pic>
      <xdr:nvPicPr>
        <xdr:cNvPr id="64" name="Picture 63"/>
        <xdr:cNvPicPr>
          <a:picLocks/>
        </xdr:cNvPicPr>
      </xdr:nvPicPr>
      <xdr:blipFill rotWithShape="1"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0000" b="90000" l="9841" r="40635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0493" t="40682" r="61013" b="41591"/>
        <a:stretch/>
      </xdr:blipFill>
      <xdr:spPr>
        <a:xfrm>
          <a:off x="6892636" y="10079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55</xdr:row>
      <xdr:rowOff>0</xdr:rowOff>
    </xdr:from>
    <xdr:to>
      <xdr:col>9</xdr:col>
      <xdr:colOff>262800</xdr:colOff>
      <xdr:row>55</xdr:row>
      <xdr:rowOff>183600</xdr:rowOff>
    </xdr:to>
    <xdr:pic>
      <xdr:nvPicPr>
        <xdr:cNvPr id="65" name="Picture 64"/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833" b="41667" l="79048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0181" t="21545" r="1741" b="60182"/>
        <a:stretch/>
      </xdr:blipFill>
      <xdr:spPr>
        <a:xfrm>
          <a:off x="6892636" y="11031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44</xdr:row>
      <xdr:rowOff>0</xdr:rowOff>
    </xdr:from>
    <xdr:to>
      <xdr:col>14</xdr:col>
      <xdr:colOff>262800</xdr:colOff>
      <xdr:row>44</xdr:row>
      <xdr:rowOff>183600</xdr:rowOff>
    </xdr:to>
    <xdr:pic>
      <xdr:nvPicPr>
        <xdr:cNvPr id="66" name="Picture 65"/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833" b="41667" l="79048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0181" t="21545" r="1741" b="60182"/>
        <a:stretch/>
      </xdr:blipFill>
      <xdr:spPr>
        <a:xfrm>
          <a:off x="11265477" y="8936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32</xdr:row>
      <xdr:rowOff>0</xdr:rowOff>
    </xdr:from>
    <xdr:to>
      <xdr:col>14</xdr:col>
      <xdr:colOff>262800</xdr:colOff>
      <xdr:row>32</xdr:row>
      <xdr:rowOff>183600</xdr:rowOff>
    </xdr:to>
    <xdr:pic>
      <xdr:nvPicPr>
        <xdr:cNvPr id="67" name="Picture 66"/>
        <xdr:cNvPicPr>
          <a:picLocks/>
        </xdr:cNvPicPr>
      </xdr:nvPicPr>
      <xdr:blipFill rotWithShape="1">
        <a:blip xmlns:r="http://schemas.openxmlformats.org/officeDocument/2006/relationships" r:embed="rId20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833" b="41667" l="79048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0181" t="21545" r="1741" b="60182"/>
        <a:stretch/>
      </xdr:blipFill>
      <xdr:spPr>
        <a:xfrm>
          <a:off x="11265477" y="6650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23</xdr:row>
      <xdr:rowOff>0</xdr:rowOff>
    </xdr:from>
    <xdr:to>
      <xdr:col>9</xdr:col>
      <xdr:colOff>262800</xdr:colOff>
      <xdr:row>23</xdr:row>
      <xdr:rowOff>183600</xdr:rowOff>
    </xdr:to>
    <xdr:pic>
      <xdr:nvPicPr>
        <xdr:cNvPr id="68" name="Picture 67"/>
        <xdr:cNvPicPr>
          <a:picLocks/>
        </xdr:cNvPicPr>
      </xdr:nvPicPr>
      <xdr:blipFill rotWithShape="1"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000" b="40833" l="4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1463" t="21410" r="40875" b="60317"/>
        <a:stretch/>
      </xdr:blipFill>
      <xdr:spPr>
        <a:xfrm>
          <a:off x="6892636" y="4935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36</xdr:row>
      <xdr:rowOff>0</xdr:rowOff>
    </xdr:from>
    <xdr:to>
      <xdr:col>14</xdr:col>
      <xdr:colOff>262800</xdr:colOff>
      <xdr:row>36</xdr:row>
      <xdr:rowOff>183600</xdr:rowOff>
    </xdr:to>
    <xdr:pic>
      <xdr:nvPicPr>
        <xdr:cNvPr id="69" name="Picture 68"/>
        <xdr:cNvPicPr>
          <a:picLocks/>
        </xdr:cNvPicPr>
      </xdr:nvPicPr>
      <xdr:blipFill rotWithShape="1"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000" b="40833" l="4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1463" t="21410" r="40875" b="60317"/>
        <a:stretch/>
      </xdr:blipFill>
      <xdr:spPr>
        <a:xfrm>
          <a:off x="11265477" y="7412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46</xdr:row>
      <xdr:rowOff>0</xdr:rowOff>
    </xdr:from>
    <xdr:to>
      <xdr:col>14</xdr:col>
      <xdr:colOff>262800</xdr:colOff>
      <xdr:row>46</xdr:row>
      <xdr:rowOff>183600</xdr:rowOff>
    </xdr:to>
    <xdr:pic>
      <xdr:nvPicPr>
        <xdr:cNvPr id="70" name="Picture 69"/>
        <xdr:cNvPicPr>
          <a:picLocks/>
        </xdr:cNvPicPr>
      </xdr:nvPicPr>
      <xdr:blipFill rotWithShape="1"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20000" b="40833" l="4000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1463" t="21410" r="40875" b="60317"/>
        <a:stretch/>
      </xdr:blipFill>
      <xdr:spPr>
        <a:xfrm>
          <a:off x="11265477" y="9317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57</xdr:row>
      <xdr:rowOff>0</xdr:rowOff>
    </xdr:from>
    <xdr:to>
      <xdr:col>9</xdr:col>
      <xdr:colOff>262800</xdr:colOff>
      <xdr:row>57</xdr:row>
      <xdr:rowOff>183600</xdr:rowOff>
    </xdr:to>
    <xdr:pic>
      <xdr:nvPicPr>
        <xdr:cNvPr id="71" name="Picture 70"/>
        <xdr:cNvPicPr>
          <a:picLocks/>
        </xdr:cNvPicPr>
      </xdr:nvPicPr>
      <xdr:blipFill rotWithShape="1"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7500" b="99167" l="79365" r="9904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935" t="79863" r="1156" b="1864"/>
        <a:stretch/>
      </xdr:blipFill>
      <xdr:spPr>
        <a:xfrm>
          <a:off x="6892636" y="11412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40</xdr:row>
      <xdr:rowOff>0</xdr:rowOff>
    </xdr:from>
    <xdr:to>
      <xdr:col>14</xdr:col>
      <xdr:colOff>262800</xdr:colOff>
      <xdr:row>40</xdr:row>
      <xdr:rowOff>183600</xdr:rowOff>
    </xdr:to>
    <xdr:pic>
      <xdr:nvPicPr>
        <xdr:cNvPr id="72" name="Picture 71"/>
        <xdr:cNvPicPr>
          <a:picLocks/>
        </xdr:cNvPicPr>
      </xdr:nvPicPr>
      <xdr:blipFill rotWithShape="1"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7500" b="99167" l="79365" r="9904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935" t="79863" r="1156" b="1864"/>
        <a:stretch/>
      </xdr:blipFill>
      <xdr:spPr>
        <a:xfrm>
          <a:off x="11265477" y="8174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30</xdr:row>
      <xdr:rowOff>0</xdr:rowOff>
    </xdr:from>
    <xdr:to>
      <xdr:col>14</xdr:col>
      <xdr:colOff>262800</xdr:colOff>
      <xdr:row>30</xdr:row>
      <xdr:rowOff>183600</xdr:rowOff>
    </xdr:to>
    <xdr:pic>
      <xdr:nvPicPr>
        <xdr:cNvPr id="73" name="Picture 72"/>
        <xdr:cNvPicPr>
          <a:picLocks/>
        </xdr:cNvPicPr>
      </xdr:nvPicPr>
      <xdr:blipFill rotWithShape="1">
        <a:blip xmlns:r="http://schemas.openxmlformats.org/officeDocument/2006/relationships" r:embed="rId22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7500" b="99167" l="79365" r="99048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9935" t="79863" r="1156" b="1864"/>
        <a:stretch/>
      </xdr:blipFill>
      <xdr:spPr>
        <a:xfrm>
          <a:off x="11265477" y="6269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47</xdr:row>
      <xdr:rowOff>0</xdr:rowOff>
    </xdr:from>
    <xdr:to>
      <xdr:col>14</xdr:col>
      <xdr:colOff>262800</xdr:colOff>
      <xdr:row>47</xdr:row>
      <xdr:rowOff>183600</xdr:rowOff>
    </xdr:to>
    <xdr:pic>
      <xdr:nvPicPr>
        <xdr:cNvPr id="79" name="Picture 78"/>
        <xdr:cNvPicPr>
          <a:picLocks/>
        </xdr:cNvPicPr>
      </xdr:nvPicPr>
      <xdr:blipFill rotWithShape="1"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9167" b="97917" l="39683" r="64762">
                      <a14:foregroundMark x1="44444" y1="83333" x2="45079" y2="94583"/>
                      <a14:foregroundMark x1="49524" y1="95417" x2="50794" y2="82083"/>
                      <a14:foregroundMark x1="46032" y1="82083" x2="55873" y2="82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511" t="80273" r="40788" b="1727"/>
        <a:stretch/>
      </xdr:blipFill>
      <xdr:spPr>
        <a:xfrm>
          <a:off x="11265477" y="9507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36</xdr:row>
      <xdr:rowOff>0</xdr:rowOff>
    </xdr:from>
    <xdr:to>
      <xdr:col>9</xdr:col>
      <xdr:colOff>262800</xdr:colOff>
      <xdr:row>36</xdr:row>
      <xdr:rowOff>183600</xdr:rowOff>
    </xdr:to>
    <xdr:pic>
      <xdr:nvPicPr>
        <xdr:cNvPr id="80" name="Picture 79"/>
        <xdr:cNvPicPr>
          <a:picLocks/>
        </xdr:cNvPicPr>
      </xdr:nvPicPr>
      <xdr:blipFill rotWithShape="1"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9167" b="97917" l="39683" r="64762">
                      <a14:foregroundMark x1="44444" y1="83333" x2="45079" y2="94583"/>
                      <a14:foregroundMark x1="49524" y1="95417" x2="50794" y2="82083"/>
                      <a14:foregroundMark x1="46032" y1="82083" x2="55873" y2="82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511" t="80273" r="40788" b="1727"/>
        <a:stretch/>
      </xdr:blipFill>
      <xdr:spPr>
        <a:xfrm>
          <a:off x="6892636" y="7412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22</xdr:row>
      <xdr:rowOff>0</xdr:rowOff>
    </xdr:from>
    <xdr:to>
      <xdr:col>9</xdr:col>
      <xdr:colOff>262800</xdr:colOff>
      <xdr:row>22</xdr:row>
      <xdr:rowOff>183600</xdr:rowOff>
    </xdr:to>
    <xdr:pic>
      <xdr:nvPicPr>
        <xdr:cNvPr id="81" name="Picture 80"/>
        <xdr:cNvPicPr>
          <a:picLocks/>
        </xdr:cNvPicPr>
      </xdr:nvPicPr>
      <xdr:blipFill rotWithShape="1"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9167" b="97917" l="39683" r="64762">
                      <a14:foregroundMark x1="44444" y1="83333" x2="45079" y2="94583"/>
                      <a14:foregroundMark x1="49524" y1="95417" x2="50794" y2="82083"/>
                      <a14:foregroundMark x1="46032" y1="82083" x2="55873" y2="825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511" t="80273" r="40788" b="1727"/>
        <a:stretch/>
      </xdr:blipFill>
      <xdr:spPr>
        <a:xfrm>
          <a:off x="6892636" y="4745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25</xdr:row>
      <xdr:rowOff>0</xdr:rowOff>
    </xdr:from>
    <xdr:to>
      <xdr:col>9</xdr:col>
      <xdr:colOff>262800</xdr:colOff>
      <xdr:row>25</xdr:row>
      <xdr:rowOff>183600</xdr:rowOff>
    </xdr:to>
    <xdr:pic>
      <xdr:nvPicPr>
        <xdr:cNvPr id="82" name="Picture 81"/>
        <xdr:cNvPicPr>
          <a:picLocks/>
        </xdr:cNvPicPr>
      </xdr:nvPicPr>
      <xdr:blipFill rotWithShape="1"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5000" b="82917" l="56508" r="82222">
                      <a14:foregroundMark x1="72381" y1="64167" x2="75238" y2="65417"/>
                      <a14:backgroundMark x1="59365" y1="68333" x2="59683" y2="78333"/>
                      <a14:backgroundMark x1="60952" y1="80417" x2="79683" y2="80833"/>
                      <a14:backgroundMark x1="80317" y1="77500" x2="79683" y2="54167"/>
                      <a14:backgroundMark x1="79048" y1="60000" x2="59683" y2="60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454" t="60909" r="21260" b="20273"/>
        <a:stretch/>
      </xdr:blipFill>
      <xdr:spPr>
        <a:xfrm>
          <a:off x="6892636" y="5316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8</xdr:col>
      <xdr:colOff>610466</xdr:colOff>
      <xdr:row>37</xdr:row>
      <xdr:rowOff>0</xdr:rowOff>
    </xdr:from>
    <xdr:to>
      <xdr:col>9</xdr:col>
      <xdr:colOff>262800</xdr:colOff>
      <xdr:row>37</xdr:row>
      <xdr:rowOff>183600</xdr:rowOff>
    </xdr:to>
    <xdr:pic>
      <xdr:nvPicPr>
        <xdr:cNvPr id="83" name="Picture 82"/>
        <xdr:cNvPicPr>
          <a:picLocks/>
        </xdr:cNvPicPr>
      </xdr:nvPicPr>
      <xdr:blipFill rotWithShape="1"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5000" b="82917" l="56508" r="82222">
                      <a14:foregroundMark x1="72381" y1="64167" x2="75238" y2="65417"/>
                      <a14:backgroundMark x1="59365" y1="68333" x2="59683" y2="78333"/>
                      <a14:backgroundMark x1="60952" y1="80417" x2="79683" y2="80833"/>
                      <a14:backgroundMark x1="80317" y1="77500" x2="79683" y2="54167"/>
                      <a14:backgroundMark x1="79048" y1="60000" x2="59683" y2="60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454" t="60909" r="21260" b="20273"/>
        <a:stretch/>
      </xdr:blipFill>
      <xdr:spPr>
        <a:xfrm>
          <a:off x="6892636" y="7602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49</xdr:row>
      <xdr:rowOff>0</xdr:rowOff>
    </xdr:from>
    <xdr:to>
      <xdr:col>14</xdr:col>
      <xdr:colOff>262800</xdr:colOff>
      <xdr:row>49</xdr:row>
      <xdr:rowOff>183600</xdr:rowOff>
    </xdr:to>
    <xdr:pic>
      <xdr:nvPicPr>
        <xdr:cNvPr id="84" name="Picture 83"/>
        <xdr:cNvPicPr>
          <a:picLocks/>
        </xdr:cNvPicPr>
      </xdr:nvPicPr>
      <xdr:blipFill rotWithShape="1">
        <a:blip xmlns:r="http://schemas.openxmlformats.org/officeDocument/2006/relationships" r:embed="rId24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5000" b="82917" l="56508" r="82222">
                      <a14:foregroundMark x1="72381" y1="64167" x2="75238" y2="65417"/>
                      <a14:backgroundMark x1="59365" y1="68333" x2="59683" y2="78333"/>
                      <a14:backgroundMark x1="60952" y1="80417" x2="79683" y2="80833"/>
                      <a14:backgroundMark x1="80317" y1="77500" x2="79683" y2="54167"/>
                      <a14:backgroundMark x1="79048" y1="60000" x2="59683" y2="60833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454" t="60909" r="21260" b="20273"/>
        <a:stretch/>
      </xdr:blipFill>
      <xdr:spPr>
        <a:xfrm>
          <a:off x="11265477" y="98886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13</xdr:col>
      <xdr:colOff>1268557</xdr:colOff>
      <xdr:row>42</xdr:row>
      <xdr:rowOff>0</xdr:rowOff>
    </xdr:from>
    <xdr:to>
      <xdr:col>14</xdr:col>
      <xdr:colOff>262800</xdr:colOff>
      <xdr:row>42</xdr:row>
      <xdr:rowOff>183600</xdr:rowOff>
    </xdr:to>
    <xdr:pic>
      <xdr:nvPicPr>
        <xdr:cNvPr id="85" name="Picture 84"/>
        <xdr:cNvPicPr>
          <a:picLocks/>
        </xdr:cNvPicPr>
      </xdr:nvPicPr>
      <xdr:blipFill rotWithShape="1"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7083" b="99167" l="0" r="20317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22" t="79364" r="80476" b="1818"/>
        <a:stretch/>
      </xdr:blipFill>
      <xdr:spPr>
        <a:xfrm>
          <a:off x="11265477" y="8555182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9</xdr:col>
      <xdr:colOff>262800</xdr:colOff>
      <xdr:row>28</xdr:row>
      <xdr:rowOff>183600</xdr:rowOff>
    </xdr:to>
    <xdr:pic>
      <xdr:nvPicPr>
        <xdr:cNvPr id="89" name="Picture 88"/>
        <xdr:cNvPicPr>
          <a:picLocks/>
        </xdr:cNvPicPr>
      </xdr:nvPicPr>
      <xdr:blipFill rotWithShape="1"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7500" b="97917" l="9524" r="8444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459" t="80273" r="21671" b="2545"/>
        <a:stretch/>
      </xdr:blipFill>
      <xdr:spPr>
        <a:xfrm rot="10800000">
          <a:off x="6896100" y="5886450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39</xdr:row>
      <xdr:rowOff>0</xdr:rowOff>
    </xdr:from>
    <xdr:to>
      <xdr:col>9</xdr:col>
      <xdr:colOff>262800</xdr:colOff>
      <xdr:row>39</xdr:row>
      <xdr:rowOff>183600</xdr:rowOff>
    </xdr:to>
    <xdr:pic>
      <xdr:nvPicPr>
        <xdr:cNvPr id="90" name="Picture 89"/>
        <xdr:cNvPicPr>
          <a:picLocks/>
        </xdr:cNvPicPr>
      </xdr:nvPicPr>
      <xdr:blipFill rotWithShape="1"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7500" b="97917" l="9524" r="8444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459" t="80273" r="21671" b="2545"/>
        <a:stretch/>
      </xdr:blipFill>
      <xdr:spPr>
        <a:xfrm rot="10800000">
          <a:off x="6896100" y="7981950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262800</xdr:colOff>
      <xdr:row>51</xdr:row>
      <xdr:rowOff>183600</xdr:rowOff>
    </xdr:to>
    <xdr:pic>
      <xdr:nvPicPr>
        <xdr:cNvPr id="91" name="Picture 90"/>
        <xdr:cNvPicPr>
          <a:picLocks/>
        </xdr:cNvPicPr>
      </xdr:nvPicPr>
      <xdr:blipFill rotWithShape="1"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7500" b="97917" l="9524" r="84444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0459" t="80273" r="21671" b="2545"/>
        <a:stretch/>
      </xdr:blipFill>
      <xdr:spPr>
        <a:xfrm rot="10800000">
          <a:off x="11268075" y="10267950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49</xdr:row>
      <xdr:rowOff>0</xdr:rowOff>
    </xdr:from>
    <xdr:to>
      <xdr:col>9</xdr:col>
      <xdr:colOff>262800</xdr:colOff>
      <xdr:row>49</xdr:row>
      <xdr:rowOff>183600</xdr:rowOff>
    </xdr:to>
    <xdr:pic>
      <xdr:nvPicPr>
        <xdr:cNvPr id="92" name="Picture 91"/>
        <xdr:cNvPicPr>
          <a:picLocks/>
        </xdr:cNvPicPr>
      </xdr:nvPicPr>
      <xdr:blipFill rotWithShape="1">
        <a:blip xmlns:r="http://schemas.openxmlformats.org/officeDocument/2006/relationships" r:embed="rId26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7" b="20833" l="39048" r="60952">
                      <a14:foregroundMark x1="43175" y1="3333" x2="57143" y2="3750"/>
                      <a14:foregroundMark x1="58095" y1="2500" x2="41587" y2="6667"/>
                      <a14:foregroundMark x1="41270" y1="2500" x2="43810" y2="7083"/>
                      <a14:foregroundMark x1="58730" y1="2500" x2="58413" y2="187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88" t="1778" r="40799" b="79888"/>
        <a:stretch/>
      </xdr:blipFill>
      <xdr:spPr>
        <a:xfrm>
          <a:off x="6907696" y="9897717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34</xdr:row>
      <xdr:rowOff>0</xdr:rowOff>
    </xdr:from>
    <xdr:to>
      <xdr:col>14</xdr:col>
      <xdr:colOff>262800</xdr:colOff>
      <xdr:row>34</xdr:row>
      <xdr:rowOff>183600</xdr:rowOff>
    </xdr:to>
    <xdr:pic>
      <xdr:nvPicPr>
        <xdr:cNvPr id="94" name="Picture 93"/>
        <xdr:cNvPicPr>
          <a:picLocks/>
        </xdr:cNvPicPr>
      </xdr:nvPicPr>
      <xdr:blipFill rotWithShape="1">
        <a:blip xmlns:r="http://schemas.openxmlformats.org/officeDocument/2006/relationships" r:embed="rId26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7" b="20833" l="39048" r="60952">
                      <a14:foregroundMark x1="43175" y1="3333" x2="57143" y2="3750"/>
                      <a14:foregroundMark x1="58095" y1="2500" x2="41587" y2="6667"/>
                      <a14:foregroundMark x1="41270" y1="2500" x2="43810" y2="7083"/>
                      <a14:foregroundMark x1="58730" y1="2500" x2="58413" y2="187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88" t="1778" r="40799" b="79888"/>
        <a:stretch/>
      </xdr:blipFill>
      <xdr:spPr>
        <a:xfrm>
          <a:off x="11280913" y="7040217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262800</xdr:colOff>
      <xdr:row>24</xdr:row>
      <xdr:rowOff>183600</xdr:rowOff>
    </xdr:to>
    <xdr:pic>
      <xdr:nvPicPr>
        <xdr:cNvPr id="96" name="Picture 95"/>
        <xdr:cNvPicPr>
          <a:picLocks/>
        </xdr:cNvPicPr>
      </xdr:nvPicPr>
      <xdr:blipFill rotWithShape="1">
        <a:blip xmlns:r="http://schemas.openxmlformats.org/officeDocument/2006/relationships" r:embed="rId26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417" b="20833" l="39048" r="60952">
                      <a14:foregroundMark x1="43175" y1="3333" x2="57143" y2="3750"/>
                      <a14:foregroundMark x1="58095" y1="2500" x2="41587" y2="6667"/>
                      <a14:foregroundMark x1="41270" y1="2500" x2="43810" y2="7083"/>
                      <a14:foregroundMark x1="58730" y1="2500" x2="58413" y2="1875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40788" t="1778" r="40799" b="79888"/>
        <a:stretch/>
      </xdr:blipFill>
      <xdr:spPr>
        <a:xfrm>
          <a:off x="11280913" y="5135217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262800</xdr:colOff>
      <xdr:row>43</xdr:row>
      <xdr:rowOff>183600</xdr:rowOff>
    </xdr:to>
    <xdr:pic>
      <xdr:nvPicPr>
        <xdr:cNvPr id="97" name="Picture 96"/>
        <xdr:cNvPicPr>
          <a:picLocks/>
        </xdr:cNvPicPr>
      </xdr:nvPicPr>
      <xdr:blipFill rotWithShape="1"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5833" b="98750" l="20000" r="43175">
                      <a14:foregroundMark x1="30159" y1="80833" x2="35873" y2="94167"/>
                      <a14:foregroundMark x1="20952" y1="96250" x2="21587" y2="85000"/>
                      <a14:backgroundMark x1="20000" y1="96250" x2="20635" y2="84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521" t="79727" r="60606" b="4194"/>
        <a:stretch/>
      </xdr:blipFill>
      <xdr:spPr>
        <a:xfrm>
          <a:off x="11273118" y="8191500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262800</xdr:colOff>
      <xdr:row>56</xdr:row>
      <xdr:rowOff>183600</xdr:rowOff>
    </xdr:to>
    <xdr:pic>
      <xdr:nvPicPr>
        <xdr:cNvPr id="98" name="Picture 97"/>
        <xdr:cNvPicPr>
          <a:picLocks/>
        </xdr:cNvPicPr>
      </xdr:nvPicPr>
      <xdr:blipFill rotWithShape="1"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5833" b="98750" l="20000" r="43175">
                      <a14:foregroundMark x1="30159" y1="80833" x2="35873" y2="94167"/>
                      <a14:foregroundMark x1="20952" y1="96250" x2="21587" y2="85000"/>
                      <a14:backgroundMark x1="20000" y1="96250" x2="20635" y2="84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521" t="79727" r="60606" b="4194"/>
        <a:stretch/>
      </xdr:blipFill>
      <xdr:spPr>
        <a:xfrm>
          <a:off x="11273118" y="10668000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30</xdr:row>
      <xdr:rowOff>0</xdr:rowOff>
    </xdr:from>
    <xdr:to>
      <xdr:col>9</xdr:col>
      <xdr:colOff>262800</xdr:colOff>
      <xdr:row>30</xdr:row>
      <xdr:rowOff>183600</xdr:rowOff>
    </xdr:to>
    <xdr:pic>
      <xdr:nvPicPr>
        <xdr:cNvPr id="99" name="Picture 98"/>
        <xdr:cNvPicPr>
          <a:picLocks/>
        </xdr:cNvPicPr>
      </xdr:nvPicPr>
      <xdr:blipFill rotWithShape="1"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75833" b="98750" l="20000" r="43175">
                      <a14:foregroundMark x1="30159" y1="80833" x2="35873" y2="94167"/>
                      <a14:foregroundMark x1="20952" y1="96250" x2="21587" y2="85000"/>
                      <a14:backgroundMark x1="20000" y1="96250" x2="20635" y2="8416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1521" t="79727" r="60606" b="4194"/>
        <a:stretch/>
      </xdr:blipFill>
      <xdr:spPr>
        <a:xfrm>
          <a:off x="6902824" y="5715000"/>
          <a:ext cx="262800" cy="18360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7</xdr:row>
      <xdr:rowOff>89647</xdr:rowOff>
    </xdr:from>
    <xdr:to>
      <xdr:col>23</xdr:col>
      <xdr:colOff>717176</xdr:colOff>
      <xdr:row>15</xdr:row>
      <xdr:rowOff>51547</xdr:rowOff>
    </xdr:to>
    <xdr:pic>
      <xdr:nvPicPr>
        <xdr:cNvPr id="100" name="Picture 99">
          <a:hlinkClick xmlns:r="http://schemas.openxmlformats.org/officeDocument/2006/relationships" r:id="rId28"/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56676" y="1423147"/>
          <a:ext cx="5132294" cy="148590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381000</xdr:colOff>
      <xdr:row>8</xdr:row>
      <xdr:rowOff>112059</xdr:rowOff>
    </xdr:from>
    <xdr:to>
      <xdr:col>8</xdr:col>
      <xdr:colOff>384922</xdr:colOff>
      <xdr:row>18</xdr:row>
      <xdr:rowOff>73959</xdr:rowOff>
    </xdr:to>
    <xdr:pic>
      <xdr:nvPicPr>
        <xdr:cNvPr id="101" name="Picture 100">
          <a:hlinkClick xmlns:r="http://schemas.openxmlformats.org/officeDocument/2006/relationships" r:id="rId30"/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853" y="1636059"/>
          <a:ext cx="6200775" cy="186690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0</xdr:row>
      <xdr:rowOff>78442</xdr:rowOff>
    </xdr:from>
    <xdr:to>
      <xdr:col>7</xdr:col>
      <xdr:colOff>853888</xdr:colOff>
      <xdr:row>5</xdr:row>
      <xdr:rowOff>78442</xdr:rowOff>
    </xdr:to>
    <xdr:pic>
      <xdr:nvPicPr>
        <xdr:cNvPr id="102" name="Picture 101" descr="http://www.101greatgoals.com/wp-content/themes/tutorial/images/logo-bg.png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41" y="78442"/>
          <a:ext cx="6098241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224118</xdr:colOff>
      <xdr:row>60</xdr:row>
      <xdr:rowOff>179295</xdr:rowOff>
    </xdr:from>
    <xdr:to>
      <xdr:col>26</xdr:col>
      <xdr:colOff>231214</xdr:colOff>
      <xdr:row>83</xdr:row>
      <xdr:rowOff>20731</xdr:rowOff>
    </xdr:to>
    <xdr:pic>
      <xdr:nvPicPr>
        <xdr:cNvPr id="103" name="Picture 102">
          <a:hlinkClick xmlns:r="http://schemas.openxmlformats.org/officeDocument/2006/relationships" r:id="rId34"/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10765" y="11609295"/>
          <a:ext cx="2920625" cy="4222936"/>
        </a:xfrm>
        <a:prstGeom prst="rect">
          <a:avLst/>
        </a:prstGeom>
      </xdr:spPr>
    </xdr:pic>
    <xdr:clientData/>
  </xdr:twoCellAnchor>
  <xdr:twoCellAnchor editAs="oneCell">
    <xdr:from>
      <xdr:col>13</xdr:col>
      <xdr:colOff>392205</xdr:colOff>
      <xdr:row>0</xdr:row>
      <xdr:rowOff>0</xdr:rowOff>
    </xdr:from>
    <xdr:to>
      <xdr:col>14</xdr:col>
      <xdr:colOff>246527</xdr:colOff>
      <xdr:row>5</xdr:row>
      <xdr:rowOff>166545</xdr:rowOff>
    </xdr:to>
    <xdr:pic>
      <xdr:nvPicPr>
        <xdr:cNvPr id="104" name="Picture 103" descr="https://pbs.twimg.com/profile_images/527488497318240256/r5kZgtUI.jpeg">
          <a:hlinkClick xmlns:r="http://schemas.openxmlformats.org/officeDocument/2006/relationships" r:id="rId3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99058" y="0"/>
          <a:ext cx="1120587" cy="1119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582707</xdr:colOff>
      <xdr:row>21</xdr:row>
      <xdr:rowOff>100853</xdr:rowOff>
    </xdr:from>
    <xdr:to>
      <xdr:col>3</xdr:col>
      <xdr:colOff>679450</xdr:colOff>
      <xdr:row>43</xdr:row>
      <xdr:rowOff>132789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7" y="4101353"/>
          <a:ext cx="2920625" cy="42229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07"/>
  <sheetViews>
    <sheetView showGridLines="0" tabSelected="1" topLeftCell="A2" zoomScale="85" zoomScaleNormal="85" workbookViewId="0">
      <selection activeCell="I86" sqref="I86:O87"/>
    </sheetView>
  </sheetViews>
  <sheetFormatPr defaultColWidth="0" defaultRowHeight="15" zeroHeight="1"/>
  <cols>
    <col min="1" max="1" width="1.42578125" style="8" customWidth="1"/>
    <col min="2" max="2" width="9.140625" style="8" customWidth="1"/>
    <col min="3" max="3" width="18" style="14" bestFit="1" customWidth="1"/>
    <col min="4" max="4" width="12.85546875" style="14" bestFit="1" customWidth="1"/>
    <col min="5" max="5" width="9.140625" style="14" customWidth="1"/>
    <col min="6" max="8" width="14.5703125" style="94" customWidth="1"/>
    <col min="9" max="9" width="9.140625" style="14" customWidth="1"/>
    <col min="10" max="10" width="4" style="14" customWidth="1"/>
    <col min="11" max="11" width="20.28515625" style="8" customWidth="1"/>
    <col min="12" max="12" width="11" style="8" customWidth="1"/>
    <col min="13" max="13" width="11.28515625" style="8" bestFit="1" customWidth="1"/>
    <col min="14" max="14" width="19" style="8" bestFit="1" customWidth="1"/>
    <col min="15" max="15" width="4" style="8" customWidth="1"/>
    <col min="16" max="16" width="6.140625" style="8" customWidth="1"/>
    <col min="17" max="17" width="6.140625" style="8" hidden="1" customWidth="1"/>
    <col min="18" max="18" width="19.140625" style="8" bestFit="1" customWidth="1"/>
    <col min="19" max="19" width="6.5703125" style="8" bestFit="1" customWidth="1"/>
    <col min="20" max="20" width="7.7109375" style="8" customWidth="1"/>
    <col min="21" max="24" width="10.85546875" style="8" customWidth="1"/>
    <col min="25" max="26" width="9.140625" style="8" hidden="1" customWidth="1"/>
    <col min="27" max="27" width="9.140625" style="8" customWidth="1"/>
    <col min="28" max="45" width="9.140625" style="8" hidden="1" customWidth="1"/>
    <col min="46" max="46" width="10.5703125" style="8" hidden="1" customWidth="1"/>
    <col min="47" max="48" width="10.5703125" style="11" hidden="1" customWidth="1"/>
    <col min="49" max="49" width="38" style="11" hidden="1" customWidth="1"/>
    <col min="50" max="51" width="19.140625" style="11" hidden="1" customWidth="1"/>
    <col min="52" max="52" width="18.85546875" style="11" hidden="1" customWidth="1"/>
    <col min="53" max="53" width="15" style="11" hidden="1" customWidth="1"/>
    <col min="54" max="54" width="8.5703125" style="11" hidden="1" customWidth="1"/>
    <col min="55" max="55" width="16.5703125" style="11" hidden="1" customWidth="1"/>
    <col min="56" max="56" width="9.140625" style="11" hidden="1" customWidth="1"/>
    <col min="57" max="57" width="6.7109375" style="11" hidden="1" customWidth="1"/>
    <col min="58" max="59" width="3" style="11" hidden="1" customWidth="1"/>
    <col min="60" max="60" width="6.7109375" style="11" hidden="1" customWidth="1"/>
    <col min="61" max="62" width="6.85546875" style="11" hidden="1" customWidth="1"/>
    <col min="63" max="63" width="19.140625" style="11" hidden="1" customWidth="1"/>
    <col min="64" max="66" width="6.85546875" style="11" hidden="1" customWidth="1"/>
    <col min="67" max="67" width="9.28515625" style="11" hidden="1" customWidth="1"/>
    <col min="68" max="68" width="21.7109375" style="8" customWidth="1"/>
    <col min="69" max="69" width="19.140625" style="8" bestFit="1" customWidth="1"/>
    <col min="70" max="71" width="9.140625" style="8" customWidth="1"/>
    <col min="72" max="16384" width="9.140625" style="8" hidden="1"/>
  </cols>
  <sheetData>
    <row r="1" spans="2:69"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</row>
    <row r="2" spans="2:69">
      <c r="C2" s="8"/>
      <c r="D2" s="8"/>
      <c r="E2" s="8"/>
      <c r="F2" s="8"/>
      <c r="G2" s="8"/>
      <c r="H2" s="8"/>
      <c r="I2" s="8"/>
      <c r="J2" s="8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</row>
    <row r="3" spans="2:69">
      <c r="C3" s="8"/>
      <c r="D3" s="8"/>
      <c r="E3" s="8"/>
      <c r="F3" s="8"/>
      <c r="G3" s="8"/>
      <c r="H3" s="8"/>
      <c r="I3" s="8"/>
      <c r="J3" s="8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  <c r="AQ3" s="11"/>
      <c r="AR3" s="11"/>
      <c r="AS3" s="11"/>
      <c r="AT3" s="11"/>
    </row>
    <row r="4" spans="2:69">
      <c r="C4" s="8"/>
      <c r="D4" s="8"/>
      <c r="E4" s="8"/>
      <c r="F4" s="8"/>
      <c r="G4" s="8"/>
      <c r="H4" s="8"/>
      <c r="I4" s="8"/>
      <c r="J4" s="8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</row>
    <row r="5" spans="2:69">
      <c r="C5" s="8"/>
      <c r="D5" s="8"/>
      <c r="E5" s="8"/>
      <c r="F5" s="8"/>
      <c r="G5" s="8"/>
      <c r="H5" s="8"/>
      <c r="I5" s="8"/>
      <c r="J5" s="8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</row>
    <row r="6" spans="2:69"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</row>
    <row r="7" spans="2:69" ht="15" customHeight="1">
      <c r="B7" s="183" t="str">
        <f>IFERROR(INDEX(Data,MATCH(AU9,Numb,0),MATCH($N$10,Lang,0)),AU9)</f>
        <v>UEFA EURO 2016 Tournament Schedule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95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BP7" s="193" t="s">
        <v>2746</v>
      </c>
      <c r="BQ7" s="193"/>
    </row>
    <row r="8" spans="2:69" ht="15" customHeight="1">
      <c r="B8" s="183"/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95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BP8" s="20" t="s">
        <v>2744</v>
      </c>
      <c r="BQ8" s="20" t="str">
        <f>IF(M16="","",M16)</f>
        <v/>
      </c>
    </row>
    <row r="9" spans="2:69"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 t="s">
        <v>43</v>
      </c>
      <c r="BP9" s="96">
        <f>IFERROR(IF(VLOOKUP($BO23,$B$23:$N$87,11,0)="","",VLOOKUP($BO23,$B$23:$N$87,11,0)),"")</f>
        <v>4</v>
      </c>
      <c r="BQ9" s="97">
        <f>IFERROR(IF(VLOOKUP($BO23,$B$23:$N$87,12,0)="","",VLOOKUP($BO23,$B$23:$N$87,12,0)),"")</f>
        <v>3</v>
      </c>
    </row>
    <row r="10" spans="2:69">
      <c r="M10" s="67" t="s">
        <v>2410</v>
      </c>
      <c r="N10" s="98" t="s">
        <v>0</v>
      </c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BP10" s="96">
        <f t="shared" ref="BP10:BP59" si="0">IFERROR(IF(VLOOKUP($BO24,$B$23:$N$87,11,0)="","",VLOOKUP($BO24,$B$23:$N$87,11,0)),"")</f>
        <v>3</v>
      </c>
      <c r="BQ10" s="97">
        <f t="shared" ref="BQ10:BQ59" si="1">IFERROR(IF(VLOOKUP($BO24,$B$23:$N$87,12,0)="","",VLOOKUP($BO24,$B$23:$N$87,12,0)),"")</f>
        <v>5</v>
      </c>
    </row>
    <row r="11" spans="2:69"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BP11" s="96">
        <f t="shared" si="0"/>
        <v>4</v>
      </c>
      <c r="BQ11" s="97">
        <f t="shared" si="1"/>
        <v>1</v>
      </c>
    </row>
    <row r="12" spans="2:69">
      <c r="H12" s="99"/>
      <c r="M12" s="59" t="s">
        <v>2501</v>
      </c>
      <c r="N12" s="98" t="s">
        <v>2424</v>
      </c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BP12" s="96">
        <f t="shared" si="0"/>
        <v>3</v>
      </c>
      <c r="BQ12" s="97">
        <f t="shared" si="1"/>
        <v>2</v>
      </c>
    </row>
    <row r="13" spans="2:69">
      <c r="M13" s="194" t="str">
        <f>IFERROR(VLOOKUP($N$12,Sheet3!$G$2:$K$28,5,0),0)</f>
        <v>Eastern European Time</v>
      </c>
      <c r="N13" s="194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BP13" s="96">
        <f t="shared" si="0"/>
        <v>3</v>
      </c>
      <c r="BQ13" s="97">
        <f t="shared" si="1"/>
        <v>1</v>
      </c>
    </row>
    <row r="14" spans="2:69"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BP14" s="96">
        <f t="shared" si="0"/>
        <v>3</v>
      </c>
      <c r="BQ14" s="97">
        <f t="shared" si="1"/>
        <v>4</v>
      </c>
    </row>
    <row r="15" spans="2:69"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BP15" s="96">
        <f t="shared" si="0"/>
        <v>5</v>
      </c>
      <c r="BQ15" s="97">
        <f t="shared" si="1"/>
        <v>2</v>
      </c>
    </row>
    <row r="16" spans="2:69">
      <c r="K16" s="197" t="s">
        <v>2720</v>
      </c>
      <c r="L16" s="198"/>
      <c r="M16" s="195"/>
      <c r="N16" s="196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BP16" s="96">
        <f t="shared" si="0"/>
        <v>4</v>
      </c>
      <c r="BQ16" s="97">
        <f t="shared" si="1"/>
        <v>3</v>
      </c>
    </row>
    <row r="17" spans="2:71">
      <c r="K17" s="197" t="s">
        <v>2647</v>
      </c>
      <c r="L17" s="198"/>
      <c r="M17" s="195"/>
      <c r="N17" s="196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Z17" s="11" t="s">
        <v>2366</v>
      </c>
      <c r="BA17" s="11" t="s">
        <v>2409</v>
      </c>
      <c r="BB17" s="11" t="s">
        <v>2405</v>
      </c>
      <c r="BC17" s="11" t="s">
        <v>2406</v>
      </c>
      <c r="BD17" s="11" t="s">
        <v>2367</v>
      </c>
      <c r="BE17" s="11" t="s">
        <v>2407</v>
      </c>
      <c r="BF17" s="11" t="s">
        <v>2368</v>
      </c>
      <c r="BG17" s="11" t="s">
        <v>2408</v>
      </c>
      <c r="BP17" s="96">
        <f t="shared" si="0"/>
        <v>0</v>
      </c>
      <c r="BQ17" s="97">
        <f t="shared" si="1"/>
        <v>0</v>
      </c>
    </row>
    <row r="18" spans="2:71">
      <c r="K18" s="197" t="s">
        <v>2646</v>
      </c>
      <c r="L18" s="198"/>
      <c r="M18" s="195"/>
      <c r="N18" s="196"/>
      <c r="R18" s="100" t="str">
        <f>IFERROR(INDEX(Data,MATCH($BB$23,Numb,0),MATCH($N$10,Lang,0)),$BB$23)&amp;" A"</f>
        <v>Group A</v>
      </c>
      <c r="S18" s="101" t="str">
        <f>IFERROR(INDEX(Data,MATCH($BC$23,Numb,0),MATCH($N$10,Lang,0)),$BC$23)</f>
        <v>PL</v>
      </c>
      <c r="T18" s="101" t="str">
        <f>IFERROR(INDEX(Data,MATCH($BD$23,Numb,0),MATCH($N$10,Lang,0)),$BD$23)</f>
        <v>W</v>
      </c>
      <c r="U18" s="101" t="str">
        <f>IFERROR(INDEX(Data,MATCH($BE$23,Numb,0),MATCH($N$10,Lang,0)),$BE$23)</f>
        <v>DRAW</v>
      </c>
      <c r="V18" s="101" t="str">
        <f>IFERROR(INDEX(Data,MATCH($BF$23,Numb,0),MATCH($N$10,Lang,0)),$BF$23)</f>
        <v>L</v>
      </c>
      <c r="W18" s="101" t="str">
        <f>IFERROR(INDEX(Data,MATCH($BG$23,Numb,0),MATCH($N$10,Lang,0)),$BG$23)</f>
        <v>GF - GA</v>
      </c>
      <c r="X18" s="102" t="str">
        <f>IFERROR(INDEX(Data,MATCH($BH$23,Numb,0),MATCH($N$10,Lang,0)),$BH$23)</f>
        <v>PNT</v>
      </c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 t="s">
        <v>2645</v>
      </c>
      <c r="AV18" s="103">
        <v>42531.875</v>
      </c>
      <c r="BP18" s="96">
        <f t="shared" si="0"/>
        <v>4</v>
      </c>
      <c r="BQ18" s="97">
        <f t="shared" si="1"/>
        <v>4</v>
      </c>
    </row>
    <row r="19" spans="2:71">
      <c r="R19" s="104" t="str">
        <f>IFERROR(VLOOKUP(1,AC22:AP25,3,0),0)</f>
        <v>Albania</v>
      </c>
      <c r="S19" s="105">
        <f>SUM(T19:V19)</f>
        <v>3</v>
      </c>
      <c r="T19" s="105">
        <f>IFERROR(VLOOKUP(R19,AE22:AP25,2,0),0)</f>
        <v>2</v>
      </c>
      <c r="U19" s="105">
        <f>IFERROR(VLOOKUP(R19,AE22:AP25,3,0),0)</f>
        <v>0</v>
      </c>
      <c r="V19" s="105">
        <f>IFERROR(VLOOKUP(R19,AE22:AP25,4,0),0)</f>
        <v>1</v>
      </c>
      <c r="W19" s="105" t="str">
        <f>IFERROR(VLOOKUP(R19,AE22:AP25,6,0)&amp;" - "&amp;VLOOKUP(R19,AE22:AP25,7,0),0)</f>
        <v>18 - 10</v>
      </c>
      <c r="X19" s="106">
        <f>IFERROR(VLOOKUP(R19,AE22:AP25,5,0),0)</f>
        <v>6</v>
      </c>
      <c r="Y19" s="13">
        <f>SUM(S19:S22)</f>
        <v>12</v>
      </c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BP19" s="107">
        <f t="shared" si="0"/>
        <v>2</v>
      </c>
      <c r="BQ19" s="97">
        <f t="shared" si="1"/>
        <v>1</v>
      </c>
      <c r="BR19" s="108"/>
    </row>
    <row r="20" spans="2:71" s="14" customFormat="1" ht="15" customHeight="1">
      <c r="B20" s="185" t="str">
        <f>IFERROR(INDEX(Data,MATCH(AV21,Numb,0),MATCH($N$10,Lang,0)),AV21)</f>
        <v>Group Stage</v>
      </c>
      <c r="C20" s="185"/>
      <c r="D20" s="185"/>
      <c r="E20" s="185"/>
      <c r="F20" s="185"/>
      <c r="G20" s="185"/>
      <c r="H20" s="185"/>
      <c r="I20" s="185"/>
      <c r="J20" s="185"/>
      <c r="K20" s="185"/>
      <c r="L20" s="185"/>
      <c r="M20" s="185"/>
      <c r="N20" s="185"/>
      <c r="O20" s="109"/>
      <c r="P20" s="8"/>
      <c r="Q20" s="8"/>
      <c r="R20" s="110" t="str">
        <f>IFERROR(VLOOKUP(2,AC22:AP25,3,0),0)</f>
        <v>France</v>
      </c>
      <c r="S20" s="111">
        <f>SUM(T20:V20)</f>
        <v>3</v>
      </c>
      <c r="T20" s="111">
        <f>IFERROR(VLOOKUP(R20,AE22:AP25,2,0),0)</f>
        <v>2</v>
      </c>
      <c r="U20" s="111">
        <f>IFERROR(VLOOKUP(R20,AE22:AP25,3,0),0)</f>
        <v>0</v>
      </c>
      <c r="V20" s="111">
        <f>IFERROR(VLOOKUP(R20,AE22:AP25,4,0),0)</f>
        <v>1</v>
      </c>
      <c r="W20" s="111" t="str">
        <f>IFERROR(VLOOKUP(R20,AE22:AP25,6,0)&amp;" - "&amp;VLOOKUP(R20,AE22:AP25,7,0),0)</f>
        <v>9 - 13</v>
      </c>
      <c r="X20" s="112">
        <f>IFERROR(VLOOKUP(R20,AE22:AP25,5,0),0)</f>
        <v>6</v>
      </c>
      <c r="Y20" s="13"/>
      <c r="Z20" s="8"/>
      <c r="AA20" s="8"/>
      <c r="AB20" s="8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07">
        <f t="shared" si="0"/>
        <v>0</v>
      </c>
      <c r="BQ20" s="97">
        <f t="shared" si="1"/>
        <v>0</v>
      </c>
      <c r="BR20" s="108"/>
      <c r="BS20" s="108"/>
    </row>
    <row r="21" spans="2:71" ht="15" customHeight="1">
      <c r="B21" s="185"/>
      <c r="C21" s="185"/>
      <c r="D21" s="185"/>
      <c r="E21" s="185"/>
      <c r="F21" s="185"/>
      <c r="G21" s="185"/>
      <c r="H21" s="185"/>
      <c r="I21" s="185"/>
      <c r="J21" s="185"/>
      <c r="K21" s="185"/>
      <c r="L21" s="185"/>
      <c r="M21" s="185"/>
      <c r="N21" s="185"/>
      <c r="O21" s="109"/>
      <c r="R21" s="110" t="str">
        <f>IFERROR(VLOOKUP(3,AC22:AP25,3,0),0)</f>
        <v>Romania</v>
      </c>
      <c r="S21" s="111">
        <f>SUM(T21:V21)</f>
        <v>3</v>
      </c>
      <c r="T21" s="111">
        <f>IFERROR(VLOOKUP(R21,AE22:AP25,2,0),0)</f>
        <v>1</v>
      </c>
      <c r="U21" s="111">
        <f>IFERROR(VLOOKUP(R21,AE22:AP25,3,0),0)</f>
        <v>0</v>
      </c>
      <c r="V21" s="111">
        <f>IFERROR(VLOOKUP(R21,AE22:AP25,4,0),0)</f>
        <v>2</v>
      </c>
      <c r="W21" s="111" t="str">
        <f>IFERROR(VLOOKUP(R21,AE22:AP25,6,0)&amp;" - "&amp;VLOOKUP(R21,AE22:AP25,7,0),0)</f>
        <v>14 - 13</v>
      </c>
      <c r="X21" s="112">
        <f>IFERROR(VLOOKUP(R21,AE22:AP25,5,0),0)</f>
        <v>3</v>
      </c>
      <c r="Y21" s="13">
        <f>IF(AND(Y19=12,OR(R21=$AI$66,R21=$AJ$66,R21=$AK$66,R21=$AL$66)),1,0)</f>
        <v>1</v>
      </c>
      <c r="AC21" s="113" t="s">
        <v>2520</v>
      </c>
      <c r="AD21" s="113" t="s">
        <v>2521</v>
      </c>
      <c r="AE21" s="113" t="s">
        <v>1037</v>
      </c>
      <c r="AF21" s="113" t="s">
        <v>378</v>
      </c>
      <c r="AG21" s="113" t="s">
        <v>403</v>
      </c>
      <c r="AH21" s="113" t="s">
        <v>423</v>
      </c>
      <c r="AI21" s="113" t="s">
        <v>482</v>
      </c>
      <c r="AJ21" s="113" t="s">
        <v>2522</v>
      </c>
      <c r="AK21" s="113" t="s">
        <v>2523</v>
      </c>
      <c r="AL21" s="113" t="s">
        <v>2524</v>
      </c>
      <c r="AM21" s="113" t="s">
        <v>2544</v>
      </c>
      <c r="AN21" s="113" t="s">
        <v>2525</v>
      </c>
      <c r="AO21" s="113" t="s">
        <v>2526</v>
      </c>
      <c r="AP21" s="113" t="s">
        <v>2527</v>
      </c>
      <c r="AQ21" s="11"/>
      <c r="AR21" s="114" t="s">
        <v>2528</v>
      </c>
      <c r="AS21" s="11"/>
      <c r="AT21" s="11"/>
      <c r="AV21" s="11" t="s">
        <v>82</v>
      </c>
      <c r="BP21" s="107">
        <f t="shared" si="0"/>
        <v>2</v>
      </c>
      <c r="BQ21" s="97">
        <f t="shared" si="1"/>
        <v>1</v>
      </c>
      <c r="BR21" s="108"/>
      <c r="BS21" s="108"/>
    </row>
    <row r="22" spans="2:71">
      <c r="B22" s="20" t="str">
        <f>IFERROR(INDEX(Data,MATCH($AZ$17,Numb,0),MATCH($N$10,Lang,0)),$AZ$17)</f>
        <v>Match No</v>
      </c>
      <c r="C22" s="20" t="str">
        <f>IFERROR(INDEX(Data,MATCH($BA$17,Numb,0),MATCH($N$10,Lang,0)),$BA$17)</f>
        <v>Day</v>
      </c>
      <c r="D22" s="20" t="str">
        <f>IFERROR(INDEX(Data,MATCH($BB$17,Numb,0),MATCH($N$10,Lang,0)),$BB$17)</f>
        <v>Date</v>
      </c>
      <c r="E22" s="20" t="str">
        <f>IFERROR(INDEX(Data,MATCH($BC$17,Numb,0),MATCH($N$10,Lang,0)),$BC$17)</f>
        <v>Time</v>
      </c>
      <c r="F22" s="115" t="str">
        <f>IFERROR(INDEX(Data,MATCH($BD$17,Numb,0),MATCH($N$10,Lang,0)),$BD$17)</f>
        <v>Stadium</v>
      </c>
      <c r="G22" s="115"/>
      <c r="H22" s="115"/>
      <c r="I22" s="20" t="str">
        <f>Sheet2!A9</f>
        <v>Group</v>
      </c>
      <c r="J22" s="20"/>
      <c r="K22" s="20" t="str">
        <f>IFERROR(INDEX(Data,MATCH($BE$17,Numb,0),MATCH($N$10,Lang,0)),$BE$17)</f>
        <v>Team 1</v>
      </c>
      <c r="L22" s="20" t="str">
        <f>IFERROR(INDEX(Data,MATCH($BF$17,Numb,0),MATCH($N$10,Lang,0)),$BF$17)</f>
        <v>Result</v>
      </c>
      <c r="M22" s="20" t="str">
        <f>IFERROR(INDEX(Data,MATCH($BF$17,Numb,0),MATCH($N$10,Lang,0)),$BF$17)</f>
        <v>Result</v>
      </c>
      <c r="N22" s="20" t="str">
        <f>IFERROR(INDEX(Data,MATCH($BG$17,Numb,0),MATCH($N$10,Lang,0)),$BG$17)</f>
        <v>Team 2</v>
      </c>
      <c r="O22" s="20"/>
      <c r="P22" s="14"/>
      <c r="R22" s="116" t="str">
        <f>IFERROR(VLOOKUP(4,AC22:AP25,3,0),0)</f>
        <v>Switzerland</v>
      </c>
      <c r="S22" s="117">
        <f>SUM(T22:V22)</f>
        <v>3</v>
      </c>
      <c r="T22" s="117">
        <f>IFERROR(VLOOKUP(R22,AE22:AP25,2,0),0)</f>
        <v>1</v>
      </c>
      <c r="U22" s="117">
        <f>IFERROR(VLOOKUP(R22,AE22:AP25,3,0),0)</f>
        <v>0</v>
      </c>
      <c r="V22" s="117">
        <f>IFERROR(VLOOKUP(R22,AE22:AP25,4,0),0)</f>
        <v>2</v>
      </c>
      <c r="W22" s="117" t="str">
        <f>IFERROR(VLOOKUP(R22,AE22:AP25,6,0)&amp;" - "&amp;VLOOKUP(R22,AE22:AP25,7,0),0)</f>
        <v>9 - 14</v>
      </c>
      <c r="X22" s="118">
        <f>IFERROR(VLOOKUP(R22,AE22:AP25,5,0),0)</f>
        <v>3</v>
      </c>
      <c r="Y22" s="13"/>
      <c r="AC22" s="119">
        <f>AD22+AN22+AO22+AP22</f>
        <v>2</v>
      </c>
      <c r="AD22" s="119">
        <f>RANK(AI22,AI22:AI25,0)</f>
        <v>1</v>
      </c>
      <c r="AE22" s="119" t="str">
        <f>IFERROR(INDEX(Data,MATCH(AR22,Numb,0),MATCH($N$10,Lang,0)),AR22)</f>
        <v>France</v>
      </c>
      <c r="AF22" s="119">
        <f>IFERROR(COUNTIF($AZ$23:$BA$58,"W"&amp;$AE22),0)</f>
        <v>2</v>
      </c>
      <c r="AG22" s="119">
        <f>IFERROR(COUNTIF($AZ$23:$BA$58,"D"&amp;$AE22),0)</f>
        <v>0</v>
      </c>
      <c r="AH22" s="119">
        <f>IFERROR(COUNTIF($AZ$23:$BA$58,"L"&amp;$AE22),0)</f>
        <v>1</v>
      </c>
      <c r="AI22" s="119">
        <f>AF22*3+AG22*1</f>
        <v>6</v>
      </c>
      <c r="AJ22" s="119">
        <f>SUMIF($K$23:$K$58,$AE22,$L$23:$L$58)+SUMIF($N$23:$N$58,$AE22,$M$23:$M$58)</f>
        <v>9</v>
      </c>
      <c r="AK22" s="119">
        <f>SUMIF($K$23:$K$58,$AE22,$M$23:$M$58)+SUMIF($N$23:$N$58,$AE22,$L$23:$L$58)</f>
        <v>13</v>
      </c>
      <c r="AL22" s="119">
        <f>AJ22-AK22</f>
        <v>-4</v>
      </c>
      <c r="AM22" s="119">
        <f>IFERROR(VLOOKUP($AR22,Sheet3!$O:$P,2,0),0)/100000</f>
        <v>0.33599000000000001</v>
      </c>
      <c r="AN22" s="119">
        <f>SUMPRODUCT((AI22:AI25=AI22)*(AL22:AL25&gt;AL22))</f>
        <v>1</v>
      </c>
      <c r="AO22" s="119">
        <f>SUMPRODUCT((AI22:AI25=AI22)*(AL22:AL25=AL22)*(AJ22:AJ25&gt;AJ22))</f>
        <v>0</v>
      </c>
      <c r="AP22" s="119">
        <f>SUMPRODUCT((AI22:AI25=AI22)*(AL22:AL25=AL22)*(AJ22:AJ25=AJ22)*(AM22:AM25&gt;AM22))</f>
        <v>0</v>
      </c>
      <c r="AQ22" s="11"/>
      <c r="AR22" s="11" t="s">
        <v>1659</v>
      </c>
      <c r="AS22" s="11"/>
      <c r="AT22" s="11"/>
      <c r="AU22" s="6" t="s">
        <v>2499</v>
      </c>
      <c r="AV22" s="13"/>
      <c r="AW22" s="13" t="s">
        <v>2498</v>
      </c>
      <c r="BO22" s="11" t="s">
        <v>2643</v>
      </c>
      <c r="BP22" s="107">
        <f t="shared" si="0"/>
        <v>7</v>
      </c>
      <c r="BQ22" s="97">
        <f t="shared" si="1"/>
        <v>3</v>
      </c>
      <c r="BR22" s="11"/>
      <c r="BS22" s="108"/>
    </row>
    <row r="23" spans="2:71">
      <c r="B23" s="120" t="s">
        <v>2369</v>
      </c>
      <c r="C23" s="121" t="str">
        <f t="shared" ref="C23:C58" si="2">IFERROR(INDEX(Data,MATCH(TEXT(AU23,"[$-409]ddd"),Numb,0),MATCH($N$10,Lang,0)),0)</f>
        <v>Fri</v>
      </c>
      <c r="D23" s="121" t="str">
        <f t="shared" ref="D23:D58" si="3">IFERROR(INDEX(Data,MATCH(TEXT(AU23,"[$-409]mmm"),Numb,0),MATCH($N$10,Lang,0)),0)&amp;" "&amp;DAY(AU23)&amp;", 2016"</f>
        <v>Jun 10, 2016</v>
      </c>
      <c r="E23" s="122">
        <f t="shared" ref="E23:E30" si="4">TIME(HOUR(AU23),MINUTE(AU23),0)</f>
        <v>0.875</v>
      </c>
      <c r="F23" s="188" t="str">
        <f t="shared" ref="F23:F58" si="5">IFERROR(INDEX(Data,MATCH(AW23,Numb,0),MATCH($N$10,Lang,0)),AW23)</f>
        <v>Stade de France, Saint-Denis</v>
      </c>
      <c r="G23" s="188"/>
      <c r="H23" s="188"/>
      <c r="I23" s="123" t="s">
        <v>2500</v>
      </c>
      <c r="J23" s="55"/>
      <c r="K23" s="124" t="str">
        <f t="shared" ref="K23:K58" si="6">IFERROR(INDEX(Data,MATCH(AX23,Numb,0),MATCH($N$10,Lang,0)),AX23)</f>
        <v>France</v>
      </c>
      <c r="L23" s="125">
        <v>4</v>
      </c>
      <c r="M23" s="125">
        <v>3</v>
      </c>
      <c r="N23" s="126" t="str">
        <f t="shared" ref="N23:N58" si="7">IFERROR(INDEX(Data,MATCH(AY23,Numb,0),MATCH($N$10,Lang,0)),AY23)</f>
        <v>Romania</v>
      </c>
      <c r="O23" s="127"/>
      <c r="P23" s="94"/>
      <c r="Q23" s="14"/>
      <c r="R23" s="94"/>
      <c r="Y23" s="13"/>
      <c r="AC23" s="119">
        <f>AD23+AN23+AO23+AP23</f>
        <v>3</v>
      </c>
      <c r="AD23" s="119">
        <f>RANK(AI23,AI22:AI25,0)</f>
        <v>3</v>
      </c>
      <c r="AE23" s="119" t="str">
        <f>IFERROR(INDEX(Data,MATCH(AR23,Numb,0),MATCH($N$10,Lang,0)),AR23)</f>
        <v>Romania</v>
      </c>
      <c r="AF23" s="119">
        <f>IFERROR(COUNTIF($AZ$23:$BA$58,"W"&amp;$AE23),0)</f>
        <v>1</v>
      </c>
      <c r="AG23" s="119">
        <f>IFERROR(COUNTIF($AZ$23:$BA$58,"D"&amp;$AE23),0)</f>
        <v>0</v>
      </c>
      <c r="AH23" s="119">
        <f>IFERROR(COUNTIF($AZ$23:$BA$58,"L"&amp;$AE23),0)</f>
        <v>2</v>
      </c>
      <c r="AI23" s="119">
        <f t="shared" ref="AI23:AI25" si="8">AF23*3+AG23*1</f>
        <v>3</v>
      </c>
      <c r="AJ23" s="119">
        <f>SUMIF($K$23:$K$58,$AE23,$L$23:$L$58)+SUMIF($N$23:$N$58,$AE23,$M$23:$M$58)</f>
        <v>14</v>
      </c>
      <c r="AK23" s="119">
        <f>SUMIF($K$23:$K$58,$AE23,$M$23:$M$58)+SUMIF($N$23:$N$58,$AE23,$L$23:$L$58)</f>
        <v>13</v>
      </c>
      <c r="AL23" s="119">
        <f t="shared" ref="AL23:AL25" si="9">AJ23-AK23</f>
        <v>1</v>
      </c>
      <c r="AM23" s="119">
        <f>IFERROR(VLOOKUP($AR23,Sheet3!$O:$P,2,0),0)/100000</f>
        <v>0.28038000000000002</v>
      </c>
      <c r="AN23" s="119">
        <f>SUMPRODUCT((AI22:AI25=AI23)*(AL22:AL25&gt;AL23))</f>
        <v>0</v>
      </c>
      <c r="AO23" s="119">
        <f>SUMPRODUCT((AI22:AI25=AI23)*(AL22:AL25=AL23)*(AJ22:AJ25&gt;AJ23))</f>
        <v>0</v>
      </c>
      <c r="AP23" s="119">
        <f>SUMPRODUCT((AI22:AI25=AI23)*(AL22:AL25=AL23)*(AJ22:AJ25=AJ23)*(AM22:AM25&gt;AM23))</f>
        <v>0</v>
      </c>
      <c r="AQ23" s="11"/>
      <c r="AR23" s="11" t="s">
        <v>1086</v>
      </c>
      <c r="AS23" s="11"/>
      <c r="AT23" s="103">
        <f>AU23</f>
        <v>42531.875</v>
      </c>
      <c r="AU23" s="7">
        <f>DATE(2016,6,10)+TIME(21,0,0)+INDEX(Sheet3!$I$2:$I$28,MATCH($N$12,GMT,0))</f>
        <v>42531.875</v>
      </c>
      <c r="AW23" s="11" t="s">
        <v>2315</v>
      </c>
      <c r="AX23" s="11" t="s">
        <v>1659</v>
      </c>
      <c r="AY23" s="11" t="s">
        <v>1086</v>
      </c>
      <c r="AZ23" s="11" t="str">
        <f t="shared" ref="AZ23:AZ58" si="10">IF(L23="","",IF(L23&gt;M23,"W"&amp;K23,IF(M23&gt;L23,"L"&amp;K23,IF(L23=M23,"D"&amp;K23,""))))</f>
        <v>WFrance</v>
      </c>
      <c r="BA23" s="11" t="str">
        <f t="shared" ref="BA23:BA58" si="11">IF(M23="","",IF(M23&gt;L23,"W"&amp;N23,IF(L23&gt;M23,"L"&amp;N23,IF(M23=L23,"D"&amp;N23,""))))</f>
        <v>LRomania</v>
      </c>
      <c r="BB23" s="11" t="s">
        <v>308</v>
      </c>
      <c r="BC23" s="11" t="s">
        <v>337</v>
      </c>
      <c r="BD23" s="11" t="s">
        <v>367</v>
      </c>
      <c r="BE23" s="11" t="s">
        <v>390</v>
      </c>
      <c r="BF23" s="11" t="s">
        <v>338</v>
      </c>
      <c r="BG23" s="11" t="s">
        <v>429</v>
      </c>
      <c r="BH23" s="11" t="s">
        <v>468</v>
      </c>
      <c r="BI23" s="13" t="s">
        <v>2712</v>
      </c>
      <c r="BJ23" s="13" t="s">
        <v>2713</v>
      </c>
      <c r="BK23" s="11" t="s">
        <v>2711</v>
      </c>
      <c r="BO23" s="11" t="s">
        <v>2369</v>
      </c>
      <c r="BP23" s="107">
        <f t="shared" si="0"/>
        <v>1</v>
      </c>
      <c r="BQ23" s="97">
        <f t="shared" si="1"/>
        <v>9</v>
      </c>
      <c r="BR23" s="11"/>
      <c r="BS23" s="108"/>
    </row>
    <row r="24" spans="2:71">
      <c r="B24" s="40" t="s">
        <v>2370</v>
      </c>
      <c r="C24" s="128" t="str">
        <f t="shared" si="2"/>
        <v>Sat</v>
      </c>
      <c r="D24" s="128" t="str">
        <f t="shared" si="3"/>
        <v>Jun 11, 2016</v>
      </c>
      <c r="E24" s="129">
        <f t="shared" si="4"/>
        <v>0.58333333333333337</v>
      </c>
      <c r="F24" s="187" t="str">
        <f t="shared" si="5"/>
        <v>Stade Bollaert-Delelis, Lens</v>
      </c>
      <c r="G24" s="187"/>
      <c r="H24" s="187"/>
      <c r="I24" s="42" t="s">
        <v>2500</v>
      </c>
      <c r="J24" s="55"/>
      <c r="K24" s="40" t="str">
        <f t="shared" si="6"/>
        <v>Albania</v>
      </c>
      <c r="L24" s="125">
        <v>3</v>
      </c>
      <c r="M24" s="125">
        <v>5</v>
      </c>
      <c r="N24" s="130" t="str">
        <f t="shared" si="7"/>
        <v>Switzerland</v>
      </c>
      <c r="O24" s="127"/>
      <c r="P24" s="94"/>
      <c r="Q24" s="94"/>
      <c r="R24" s="100" t="str">
        <f>IFERROR(INDEX(Data,MATCH($BB$23,Numb,0),MATCH($N$10,Lang,0)),$BB$23)&amp;" B"</f>
        <v>Group B</v>
      </c>
      <c r="S24" s="101" t="str">
        <f>IFERROR(INDEX(Data,MATCH($BC$23,Numb,0),MATCH($N$10,Lang,0)),$BC$23)</f>
        <v>PL</v>
      </c>
      <c r="T24" s="101" t="str">
        <f>IFERROR(INDEX(Data,MATCH($BD$23,Numb,0),MATCH($N$10,Lang,0)),$BD$23)</f>
        <v>W</v>
      </c>
      <c r="U24" s="101" t="str">
        <f>IFERROR(INDEX(Data,MATCH($BE$23,Numb,0),MATCH($N$10,Lang,0)),$BE$23)</f>
        <v>DRAW</v>
      </c>
      <c r="V24" s="101" t="str">
        <f>IFERROR(INDEX(Data,MATCH($BF$23,Numb,0),MATCH($N$10,Lang,0)),$BF$23)</f>
        <v>L</v>
      </c>
      <c r="W24" s="101" t="str">
        <f>IFERROR(INDEX(Data,MATCH($BG$23,Numb,0),MATCH($N$10,Lang,0)),$BG$23)</f>
        <v>GF - GA</v>
      </c>
      <c r="X24" s="102" t="str">
        <f>IFERROR(INDEX(Data,MATCH($BH$23,Numb,0),MATCH($N$10,Lang,0)),$BH$23)</f>
        <v>PNT</v>
      </c>
      <c r="Y24" s="13"/>
      <c r="AC24" s="119">
        <f>AD24+AN24+AO24+AP24</f>
        <v>1</v>
      </c>
      <c r="AD24" s="119">
        <f>RANK(AI24,AI22:AI25,0)</f>
        <v>1</v>
      </c>
      <c r="AE24" s="119" t="str">
        <f>IFERROR(INDEX(Data,MATCH(AR24,Numb,0),MATCH($N$10,Lang,0)),AR24)</f>
        <v>Albania</v>
      </c>
      <c r="AF24" s="119">
        <f>IFERROR(COUNTIF($AZ$23:$BA$58,"W"&amp;$AE24),0)</f>
        <v>2</v>
      </c>
      <c r="AG24" s="119">
        <f>IFERROR(COUNTIF($AZ$23:$BA$58,"D"&amp;$AE24),0)</f>
        <v>0</v>
      </c>
      <c r="AH24" s="119">
        <f>IFERROR(COUNTIF($AZ$23:$BA$58,"L"&amp;$AE24),0)</f>
        <v>1</v>
      </c>
      <c r="AI24" s="119">
        <f t="shared" si="8"/>
        <v>6</v>
      </c>
      <c r="AJ24" s="119">
        <f>SUMIF($K$23:$K$58,$AE24,$L$23:$L$58)+SUMIF($N$23:$N$58,$AE24,$M$23:$M$58)</f>
        <v>18</v>
      </c>
      <c r="AK24" s="119">
        <f>SUMIF($K$23:$K$58,$AE24,$M$23:$M$58)+SUMIF($N$23:$N$58,$AE24,$L$23:$L$58)</f>
        <v>10</v>
      </c>
      <c r="AL24" s="119">
        <f t="shared" si="9"/>
        <v>8</v>
      </c>
      <c r="AM24" s="119">
        <f>IFERROR(VLOOKUP($AR24,Sheet3!$O:$P,2,0),0)/100000</f>
        <v>0.23216000000000001</v>
      </c>
      <c r="AN24" s="119">
        <f>SUMPRODUCT((AI22:AI25=AI24)*(AL22:AL25&gt;AL24))</f>
        <v>0</v>
      </c>
      <c r="AO24" s="119">
        <f>SUMPRODUCT((AI22:AI25=AI24)*(AL22:AL25=AL24)*(AJ22:AJ25&gt;AJ24))</f>
        <v>0</v>
      </c>
      <c r="AP24" s="119">
        <f>SUMPRODUCT((AI22:AI25=AI24)*(AL22:AL25=AL24)*(AJ22:AJ25=AJ24)*(AM22:AM25&gt;AM24))</f>
        <v>0</v>
      </c>
      <c r="AQ24" s="11"/>
      <c r="AR24" s="11" t="s">
        <v>1058</v>
      </c>
      <c r="AS24" s="11"/>
      <c r="AT24" s="103">
        <f t="shared" ref="AT24:AT58" si="12">AU24</f>
        <v>42532.583333333336</v>
      </c>
      <c r="AU24" s="7">
        <f>DATE(2016,6,11)+TIME(14,0,0)+INDEX(Sheet3!$I$2:$I$28,MATCH($N$12,GMT,0))</f>
        <v>42532.583333333336</v>
      </c>
      <c r="AW24" s="11" t="s">
        <v>2310</v>
      </c>
      <c r="AX24" s="11" t="s">
        <v>1058</v>
      </c>
      <c r="AY24" s="11" t="s">
        <v>1481</v>
      </c>
      <c r="AZ24" s="11" t="str">
        <f t="shared" si="10"/>
        <v>LAlbania</v>
      </c>
      <c r="BA24" s="11" t="str">
        <f t="shared" si="11"/>
        <v>WSwitzerland</v>
      </c>
      <c r="BI24" s="11">
        <f>RANK(BM24,$BM$24:$BM$47)+COUNTIF($BM$24:BM24,BM24)-1</f>
        <v>2</v>
      </c>
      <c r="BJ24" s="90">
        <f t="array" ref="BJ24">SUM(IF(BM24&lt;$BM$24:$BM$47,1/COUNTIF($BM$24:$BM$47,$BM$24:$BM$47)))+1</f>
        <v>2</v>
      </c>
      <c r="BK24" s="11" t="str">
        <f>Sheet2!A47</f>
        <v>Albania</v>
      </c>
      <c r="BL24" s="11" t="str">
        <f>VLOOKUP(BK24,Sheet2!$A:$B,2,0)</f>
        <v>Albania</v>
      </c>
      <c r="BM24" s="11">
        <f t="shared" ref="BM24:BM47" si="13">SUMIF($K$23:$K$85,$BK24,$L$23:$L$85)+SUMIF($N$23:$N$85,$BK24,$M$23:$M$85)</f>
        <v>19</v>
      </c>
      <c r="BO24" s="11" t="s">
        <v>2370</v>
      </c>
      <c r="BP24" s="107">
        <f t="shared" si="0"/>
        <v>6</v>
      </c>
      <c r="BQ24" s="97">
        <f t="shared" si="1"/>
        <v>9</v>
      </c>
      <c r="BR24" s="11"/>
      <c r="BS24" s="108"/>
    </row>
    <row r="25" spans="2:71">
      <c r="B25" s="40" t="s">
        <v>2371</v>
      </c>
      <c r="C25" s="128" t="str">
        <f t="shared" si="2"/>
        <v>Sat</v>
      </c>
      <c r="D25" s="128" t="str">
        <f t="shared" si="3"/>
        <v>Jun 11, 2016</v>
      </c>
      <c r="E25" s="129">
        <f t="shared" si="4"/>
        <v>0.70833333333333337</v>
      </c>
      <c r="F25" s="187" t="str">
        <f t="shared" si="5"/>
        <v>Nouveau Stade de Bordeaux, Bordeaux</v>
      </c>
      <c r="G25" s="187"/>
      <c r="H25" s="187"/>
      <c r="I25" s="42" t="s">
        <v>414</v>
      </c>
      <c r="J25" s="55"/>
      <c r="K25" s="40" t="str">
        <f t="shared" si="6"/>
        <v>Wales</v>
      </c>
      <c r="L25" s="125">
        <v>4</v>
      </c>
      <c r="M25" s="125">
        <v>1</v>
      </c>
      <c r="N25" s="130" t="str">
        <f t="shared" si="7"/>
        <v>Slovakia</v>
      </c>
      <c r="O25" s="127"/>
      <c r="P25" s="94"/>
      <c r="Q25" s="94"/>
      <c r="R25" s="104" t="str">
        <f>IFERROR(VLOOKUP(1,AC28:AP31,3,0),0)</f>
        <v>Wales</v>
      </c>
      <c r="S25" s="105">
        <f>SUM(T25:V25)</f>
        <v>3</v>
      </c>
      <c r="T25" s="105">
        <f>IFERROR(VLOOKUP(R25,AE28:AP31,2,0),0)</f>
        <v>3</v>
      </c>
      <c r="U25" s="105">
        <f>IFERROR(VLOOKUP(R25,AE28:AP31,3,0),0)</f>
        <v>0</v>
      </c>
      <c r="V25" s="105">
        <f>IFERROR(VLOOKUP(R25,AE28:AP31,4,0),0)</f>
        <v>0</v>
      </c>
      <c r="W25" s="105" t="str">
        <f>IFERROR(VLOOKUP(R25,AE28:AP31,6,0)&amp;" - "&amp;VLOOKUP(R25,AE28:AP31,7,0),0)</f>
        <v>22 - 9</v>
      </c>
      <c r="X25" s="106">
        <f>IFERROR(VLOOKUP(R25,AE28:AP31,5,0),0)</f>
        <v>9</v>
      </c>
      <c r="Y25" s="13">
        <f>SUM(S25:S28)</f>
        <v>12</v>
      </c>
      <c r="AC25" s="131">
        <f>AD25+AN25+AO25+AP25</f>
        <v>4</v>
      </c>
      <c r="AD25" s="131">
        <f>RANK(AI25,AI22:AI25,0)</f>
        <v>3</v>
      </c>
      <c r="AE25" s="131" t="str">
        <f>IFERROR(INDEX(Data,MATCH(AR25,Numb,0),MATCH($N$10,Lang,0)),AR25)</f>
        <v>Switzerland</v>
      </c>
      <c r="AF25" s="131">
        <f>IFERROR(COUNTIF($AZ$23:$BA$58,"W"&amp;$AE25),0)</f>
        <v>1</v>
      </c>
      <c r="AG25" s="131">
        <f>IFERROR(COUNTIF($AZ$23:$BA$58,"D"&amp;$AE25),0)</f>
        <v>0</v>
      </c>
      <c r="AH25" s="131">
        <f>IFERROR(COUNTIF($AZ$23:$BA$58,"L"&amp;$AE25),0)</f>
        <v>2</v>
      </c>
      <c r="AI25" s="131">
        <f t="shared" si="8"/>
        <v>3</v>
      </c>
      <c r="AJ25" s="131">
        <f>SUMIF($K$23:$K$58,$AE25,$L$23:$L$58)+SUMIF($N$23:$N$58,$AE25,$M$23:$M$58)</f>
        <v>9</v>
      </c>
      <c r="AK25" s="131">
        <f>SUMIF($K$23:$K$58,$AE25,$M$23:$M$58)+SUMIF($N$23:$N$58,$AE25,$L$23:$L$58)</f>
        <v>14</v>
      </c>
      <c r="AL25" s="131">
        <f t="shared" si="9"/>
        <v>-5</v>
      </c>
      <c r="AM25" s="131">
        <f>IFERROR(VLOOKUP($AR25,Sheet3!$O:$P,2,0),0)/100000</f>
        <v>0.31253999999999998</v>
      </c>
      <c r="AN25" s="131">
        <f>SUMPRODUCT((AI22:AI25=AI25)*(AL22:AL25&gt;AL25))</f>
        <v>1</v>
      </c>
      <c r="AO25" s="131">
        <f>SUMPRODUCT((AI22:AI25=AI25)*(AL22:AL25=AL25)*(AJ22:AJ25&gt;AJ25))</f>
        <v>0</v>
      </c>
      <c r="AP25" s="131">
        <f>SUMPRODUCT((AI22:AI25=AI25)*(AL22:AL25=AL25)*(AJ22:AJ25=AJ25)*(AM22:AM25&gt;AM25))</f>
        <v>0</v>
      </c>
      <c r="AQ25" s="11"/>
      <c r="AR25" s="11" t="s">
        <v>1481</v>
      </c>
      <c r="AS25" s="11"/>
      <c r="AT25" s="103">
        <f t="shared" si="12"/>
        <v>42532.708333333336</v>
      </c>
      <c r="AU25" s="7">
        <f>DATE(2016,6,11)+TIME(17,0,0)+INDEX(Sheet3!$I$2:$I$28,MATCH($N$12,GMT,0))</f>
        <v>42532.708333333336</v>
      </c>
      <c r="AW25" s="11" t="s">
        <v>2314</v>
      </c>
      <c r="AX25" s="11" t="s">
        <v>1376</v>
      </c>
      <c r="AY25" s="11" t="s">
        <v>1306</v>
      </c>
      <c r="AZ25" s="11" t="str">
        <f t="shared" si="10"/>
        <v>WWales</v>
      </c>
      <c r="BA25" s="11" t="str">
        <f t="shared" si="11"/>
        <v>LSlovakia</v>
      </c>
      <c r="BI25" s="11">
        <f>RANK(BM25,$BM$24:$BM$47)+COUNTIF($BM$24:BM25,BM25)-1</f>
        <v>6</v>
      </c>
      <c r="BJ25" s="90">
        <f t="array" ref="BJ25">SUM(IF(BM25&lt;$BM$24:$BM$47,1/COUNTIF($BM$24:$BM$47,$BM$24:$BM$47)))+1</f>
        <v>5</v>
      </c>
      <c r="BK25" s="11" t="str">
        <f>Sheet2!A48</f>
        <v>Romania</v>
      </c>
      <c r="BL25" s="11" t="str">
        <f>VLOOKUP(BK25,Sheet2!$A:$B,2,0)</f>
        <v>Romania</v>
      </c>
      <c r="BM25" s="11">
        <f t="shared" si="13"/>
        <v>15</v>
      </c>
      <c r="BO25" s="11" t="s">
        <v>2371</v>
      </c>
      <c r="BP25" s="107">
        <f t="shared" si="0"/>
        <v>1</v>
      </c>
      <c r="BQ25" s="97">
        <f t="shared" si="1"/>
        <v>2</v>
      </c>
      <c r="BR25" s="11"/>
      <c r="BS25" s="108"/>
    </row>
    <row r="26" spans="2:71">
      <c r="B26" s="40" t="s">
        <v>2372</v>
      </c>
      <c r="C26" s="128" t="str">
        <f t="shared" si="2"/>
        <v>Sat</v>
      </c>
      <c r="D26" s="128" t="str">
        <f t="shared" si="3"/>
        <v>Jun 11, 2016</v>
      </c>
      <c r="E26" s="129">
        <f t="shared" si="4"/>
        <v>0.83333333333333337</v>
      </c>
      <c r="F26" s="187" t="str">
        <f t="shared" si="5"/>
        <v>Stade Vélodrome, Marseille</v>
      </c>
      <c r="G26" s="187"/>
      <c r="H26" s="187"/>
      <c r="I26" s="42" t="s">
        <v>414</v>
      </c>
      <c r="J26" s="55"/>
      <c r="K26" s="40" t="str">
        <f t="shared" si="6"/>
        <v>England</v>
      </c>
      <c r="L26" s="125">
        <v>3</v>
      </c>
      <c r="M26" s="125">
        <v>2</v>
      </c>
      <c r="N26" s="130" t="str">
        <f t="shared" si="7"/>
        <v>Russia</v>
      </c>
      <c r="O26" s="127"/>
      <c r="P26" s="94"/>
      <c r="Q26" s="94"/>
      <c r="R26" s="110" t="str">
        <f>IFERROR(VLOOKUP(2,AC28:AP31,3,0),0)</f>
        <v>England</v>
      </c>
      <c r="S26" s="111">
        <f t="shared" ref="S26:S28" si="14">SUM(T26:V26)</f>
        <v>3</v>
      </c>
      <c r="T26" s="111">
        <f>IFERROR(VLOOKUP(R26,AE28:AP31,2,0),0)</f>
        <v>1</v>
      </c>
      <c r="U26" s="111">
        <f>IFERROR(VLOOKUP(R26,AE28:AP31,3,0),0)</f>
        <v>1</v>
      </c>
      <c r="V26" s="111">
        <f>IFERROR(VLOOKUP(R26,AE28:AP31,4,0),0)</f>
        <v>1</v>
      </c>
      <c r="W26" s="111" t="str">
        <f>IFERROR(VLOOKUP(R26,AE28:AP31,6,0)&amp;" - "&amp;VLOOKUP(R26,AE28:AP31,7,0),0)</f>
        <v>12 - 14</v>
      </c>
      <c r="X26" s="112">
        <f>IFERROR(VLOOKUP(R26,AE28:AP31,5,0),0)</f>
        <v>4</v>
      </c>
      <c r="Y26" s="13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03">
        <f t="shared" si="12"/>
        <v>42532.833333333336</v>
      </c>
      <c r="AU26" s="7">
        <f>DATE(2016,6,11)+TIME(20,0,0)+INDEX(Sheet3!$I$2:$I$28,MATCH($N$12,GMT,0))</f>
        <v>42532.833333333336</v>
      </c>
      <c r="AW26" s="11" t="s">
        <v>2307</v>
      </c>
      <c r="AX26" s="11" t="s">
        <v>1726</v>
      </c>
      <c r="AY26" s="11" t="s">
        <v>1823</v>
      </c>
      <c r="AZ26" s="11" t="str">
        <f t="shared" si="10"/>
        <v>WEngland</v>
      </c>
      <c r="BA26" s="11" t="str">
        <f t="shared" si="11"/>
        <v>LRussia</v>
      </c>
      <c r="BI26" s="11">
        <f>RANK(BM26,$BM$24:$BM$47)+COUNTIF($BM$24:BM26,BM26)-1</f>
        <v>11</v>
      </c>
      <c r="BJ26" s="90">
        <f t="array" ref="BJ26">SUM(IF(BM26&lt;$BM$24:$BM$47,1/COUNTIF($BM$24:$BM$47,$BM$24:$BM$47)))+1</f>
        <v>6.9999999999999991</v>
      </c>
      <c r="BK26" s="11" t="str">
        <f>Sheet2!A49</f>
        <v>Spain</v>
      </c>
      <c r="BL26" s="11" t="str">
        <f>VLOOKUP(BK26,Sheet2!$A:$B,2,0)</f>
        <v>Spain</v>
      </c>
      <c r="BM26" s="11">
        <f t="shared" si="13"/>
        <v>11</v>
      </c>
      <c r="BO26" s="11" t="s">
        <v>2372</v>
      </c>
      <c r="BP26" s="107">
        <f t="shared" si="0"/>
        <v>0</v>
      </c>
      <c r="BQ26" s="97">
        <f t="shared" si="1"/>
        <v>0</v>
      </c>
      <c r="BR26" s="11"/>
      <c r="BS26" s="108"/>
    </row>
    <row r="27" spans="2:71">
      <c r="B27" s="40" t="s">
        <v>2373</v>
      </c>
      <c r="C27" s="128" t="str">
        <f t="shared" si="2"/>
        <v>Sun</v>
      </c>
      <c r="D27" s="128" t="str">
        <f t="shared" si="3"/>
        <v>Jun 12, 2016</v>
      </c>
      <c r="E27" s="129">
        <f t="shared" si="4"/>
        <v>0.58333333333333337</v>
      </c>
      <c r="F27" s="187" t="str">
        <f t="shared" si="5"/>
        <v>Parc des Princes, Paris</v>
      </c>
      <c r="G27" s="187"/>
      <c r="H27" s="187"/>
      <c r="I27" s="42" t="s">
        <v>404</v>
      </c>
      <c r="J27" s="55"/>
      <c r="K27" s="40" t="str">
        <f t="shared" si="6"/>
        <v>Turkey</v>
      </c>
      <c r="L27" s="125">
        <v>3</v>
      </c>
      <c r="M27" s="125">
        <v>1</v>
      </c>
      <c r="N27" s="130" t="str">
        <f t="shared" si="7"/>
        <v>Croatia</v>
      </c>
      <c r="O27" s="127"/>
      <c r="P27" s="94"/>
      <c r="Q27" s="94"/>
      <c r="R27" s="110" t="str">
        <f>IFERROR(VLOOKUP(3,AC28:AP31,3,0),0)</f>
        <v>Russia</v>
      </c>
      <c r="S27" s="111">
        <f t="shared" si="14"/>
        <v>3</v>
      </c>
      <c r="T27" s="111">
        <f>IFERROR(VLOOKUP(R27,AE28:AP31,2,0),0)</f>
        <v>1</v>
      </c>
      <c r="U27" s="111">
        <f>IFERROR(VLOOKUP(R27,AE28:AP31,3,0),0)</f>
        <v>0</v>
      </c>
      <c r="V27" s="111">
        <f>IFERROR(VLOOKUP(R27,AE28:AP31,4,0),0)</f>
        <v>2</v>
      </c>
      <c r="W27" s="111" t="str">
        <f>IFERROR(VLOOKUP(R27,AE28:AP31,6,0)&amp;" - "&amp;VLOOKUP(R27,AE28:AP31,7,0),0)</f>
        <v>6 - 13</v>
      </c>
      <c r="X27" s="112">
        <f>IFERROR(VLOOKUP(R27,AE28:AP31,5,0),0)</f>
        <v>3</v>
      </c>
      <c r="Y27" s="13">
        <f>IF(AND(S27=3,OR(R27=$AI$66,R27=$AJ$66,R27=$AK$66,R27=$AL$66)),1,0)</f>
        <v>1</v>
      </c>
      <c r="AC27" s="113" t="s">
        <v>2520</v>
      </c>
      <c r="AD27" s="113" t="s">
        <v>2521</v>
      </c>
      <c r="AE27" s="113" t="s">
        <v>1037</v>
      </c>
      <c r="AF27" s="113" t="s">
        <v>378</v>
      </c>
      <c r="AG27" s="113" t="s">
        <v>403</v>
      </c>
      <c r="AH27" s="113" t="s">
        <v>423</v>
      </c>
      <c r="AI27" s="113" t="s">
        <v>482</v>
      </c>
      <c r="AJ27" s="113" t="s">
        <v>2522</v>
      </c>
      <c r="AK27" s="113" t="s">
        <v>2523</v>
      </c>
      <c r="AL27" s="113" t="s">
        <v>2524</v>
      </c>
      <c r="AM27" s="113" t="s">
        <v>2544</v>
      </c>
      <c r="AN27" s="113" t="s">
        <v>2525</v>
      </c>
      <c r="AO27" s="113" t="s">
        <v>2526</v>
      </c>
      <c r="AP27" s="113" t="s">
        <v>2527</v>
      </c>
      <c r="AQ27" s="11"/>
      <c r="AR27" s="114" t="s">
        <v>2528</v>
      </c>
      <c r="AS27" s="11"/>
      <c r="AT27" s="103">
        <f t="shared" si="12"/>
        <v>42533.583333333336</v>
      </c>
      <c r="AU27" s="7">
        <f>DATE(2016,6,12)+TIME(14,0,0)+INDEX(Sheet3!$I$2:$I$28,MATCH($N$12,GMT,0))</f>
        <v>42533.583333333336</v>
      </c>
      <c r="AW27" s="11" t="s">
        <v>2308</v>
      </c>
      <c r="AX27" s="11" t="s">
        <v>1276</v>
      </c>
      <c r="AY27" s="11" t="s">
        <v>1404</v>
      </c>
      <c r="AZ27" s="11" t="str">
        <f t="shared" si="10"/>
        <v>WTurkey</v>
      </c>
      <c r="BA27" s="11" t="str">
        <f t="shared" si="11"/>
        <v>LCroatia</v>
      </c>
      <c r="BI27" s="11">
        <f>RANK(BM27,$BM$24:$BM$47)+COUNTIF($BM$24:BM27,BM27)-1</f>
        <v>3</v>
      </c>
      <c r="BJ27" s="90">
        <f t="array" ref="BJ27">SUM(IF(BM27&lt;$BM$24:$BM$47,1/COUNTIF($BM$24:$BM$47,$BM$24:$BM$47)))+1</f>
        <v>3</v>
      </c>
      <c r="BK27" s="11" t="str">
        <f>Sheet2!A50</f>
        <v>Italy</v>
      </c>
      <c r="BL27" s="11" t="str">
        <f>VLOOKUP(BK27,Sheet2!$A:$B,2,0)</f>
        <v>Italy</v>
      </c>
      <c r="BM27" s="11">
        <f t="shared" si="13"/>
        <v>17</v>
      </c>
      <c r="BO27" s="11" t="s">
        <v>2373</v>
      </c>
      <c r="BP27" s="107">
        <f t="shared" si="0"/>
        <v>7</v>
      </c>
      <c r="BQ27" s="97">
        <f t="shared" si="1"/>
        <v>2</v>
      </c>
      <c r="BR27" s="11"/>
      <c r="BS27" s="108"/>
    </row>
    <row r="28" spans="2:71">
      <c r="B28" s="40" t="s">
        <v>2374</v>
      </c>
      <c r="C28" s="128" t="str">
        <f t="shared" si="2"/>
        <v>Sun</v>
      </c>
      <c r="D28" s="128" t="str">
        <f t="shared" si="3"/>
        <v>Jun 12, 2016</v>
      </c>
      <c r="E28" s="129">
        <f t="shared" si="4"/>
        <v>0.70833333333333337</v>
      </c>
      <c r="F28" s="187" t="str">
        <f t="shared" si="5"/>
        <v>Allianz Riviera, Nice</v>
      </c>
      <c r="G28" s="187"/>
      <c r="H28" s="187"/>
      <c r="I28" s="42" t="s">
        <v>661</v>
      </c>
      <c r="J28" s="55"/>
      <c r="K28" s="40" t="str">
        <f t="shared" si="6"/>
        <v>Poland</v>
      </c>
      <c r="L28" s="125">
        <v>3</v>
      </c>
      <c r="M28" s="125">
        <v>4</v>
      </c>
      <c r="N28" s="130" t="str">
        <f t="shared" si="7"/>
        <v>Northern Ireland</v>
      </c>
      <c r="O28" s="127"/>
      <c r="P28" s="94"/>
      <c r="Q28" s="94"/>
      <c r="R28" s="116" t="str">
        <f>IFERROR(VLOOKUP(4,AC28:AP31,3,0),0)</f>
        <v>Slovakia</v>
      </c>
      <c r="S28" s="117">
        <f t="shared" si="14"/>
        <v>3</v>
      </c>
      <c r="T28" s="117">
        <f>IFERROR(VLOOKUP(R28,AE28:AP31,2,0),0)</f>
        <v>0</v>
      </c>
      <c r="U28" s="117">
        <f>IFERROR(VLOOKUP(R28,AE28:AP31,3,0),0)</f>
        <v>1</v>
      </c>
      <c r="V28" s="117">
        <f>IFERROR(VLOOKUP(R28,AE28:AP31,4,0),0)</f>
        <v>2</v>
      </c>
      <c r="W28" s="117" t="str">
        <f>IFERROR(VLOOKUP(R28,AE28:AP31,6,0)&amp;" - "&amp;VLOOKUP(R28,AE28:AP31,7,0),0)</f>
        <v>5 - 9</v>
      </c>
      <c r="X28" s="118">
        <f>IFERROR(VLOOKUP(R28,AE28:AP31,5,0),0)</f>
        <v>1</v>
      </c>
      <c r="Y28" s="13"/>
      <c r="AC28" s="119">
        <f>AD28+AN28+AO28+AP28</f>
        <v>2</v>
      </c>
      <c r="AD28" s="119">
        <f>RANK(AI28,AI28:AI31,0)</f>
        <v>2</v>
      </c>
      <c r="AE28" s="119" t="str">
        <f>IFERROR(INDEX(Data,MATCH(AR28,Numb,0),MATCH($N$10,Lang,0)),AR28)</f>
        <v>England</v>
      </c>
      <c r="AF28" s="119">
        <f>IFERROR(COUNTIF($AZ$23:$BA$58,"W"&amp;$AE28),0)</f>
        <v>1</v>
      </c>
      <c r="AG28" s="119">
        <f>IFERROR(COUNTIF($AZ$23:$BA$58,"D"&amp;$AE28),0)</f>
        <v>1</v>
      </c>
      <c r="AH28" s="119">
        <f>IFERROR(COUNTIF($AZ$23:$BA$58,"L"&amp;$AE28),0)</f>
        <v>1</v>
      </c>
      <c r="AI28" s="119">
        <f>AF28*3+AG28*1</f>
        <v>4</v>
      </c>
      <c r="AJ28" s="119">
        <f>SUMIF($K$23:$K$58,$AE28,$L$23:$L$58)+SUMIF($N$23:$N$58,$AE28,$M$23:$M$58)</f>
        <v>12</v>
      </c>
      <c r="AK28" s="119">
        <f>SUMIF($K$23:$K$58,$AE28,$M$23:$M$58)+SUMIF($N$23:$N$58,$AE28,$L$23:$L$58)</f>
        <v>14</v>
      </c>
      <c r="AL28" s="119">
        <f>AJ28-AK28</f>
        <v>-2</v>
      </c>
      <c r="AM28" s="119">
        <f>IFERROR(VLOOKUP($AR28,Sheet3!$O:$P,2,0),0)/100000</f>
        <v>0.35963000000000001</v>
      </c>
      <c r="AN28" s="119">
        <f>SUMPRODUCT((AI28:AI31=AI28)*(AL28:AL31&gt;AL28))</f>
        <v>0</v>
      </c>
      <c r="AO28" s="119">
        <f>SUMPRODUCT((AI28:AI31=AI28)*(AL28:AL31=AL28)*(AJ28:AJ31&gt;AJ28))</f>
        <v>0</v>
      </c>
      <c r="AP28" s="119">
        <f>SUMPRODUCT((AI28:AI31=AI28)*(AL28:AL31=AL28)*(AJ28:AJ31=AJ28)*(AM28:AM31&gt;AM28))</f>
        <v>0</v>
      </c>
      <c r="AQ28" s="11"/>
      <c r="AR28" s="11" t="s">
        <v>1726</v>
      </c>
      <c r="AS28" s="11"/>
      <c r="AT28" s="103">
        <f t="shared" si="12"/>
        <v>42533.708333333336</v>
      </c>
      <c r="AU28" s="7">
        <f>DATE(2016,6,12)+TIME(17,0,0)+INDEX(Sheet3!$I$2:$I$28,MATCH($N$12,GMT,0))</f>
        <v>42533.708333333336</v>
      </c>
      <c r="AW28" s="11" t="s">
        <v>2306</v>
      </c>
      <c r="AX28" s="11" t="s">
        <v>1691</v>
      </c>
      <c r="AY28" s="11" t="s">
        <v>1442</v>
      </c>
      <c r="AZ28" s="11" t="str">
        <f t="shared" si="10"/>
        <v>LPoland</v>
      </c>
      <c r="BA28" s="11" t="str">
        <f t="shared" si="11"/>
        <v>WNorthern Ireland</v>
      </c>
      <c r="BI28" s="11">
        <f>RANK(BM28,$BM$24:$BM$47)+COUNTIF($BM$24:BM28,BM28)-1</f>
        <v>9</v>
      </c>
      <c r="BJ28" s="90">
        <f t="array" ref="BJ28">SUM(IF(BM28&lt;$BM$24:$BM$47,1/COUNTIF($BM$24:$BM$47,$BM$24:$BM$47)))+1</f>
        <v>5.9999999999999991</v>
      </c>
      <c r="BK28" s="11" t="str">
        <f>Sheet2!A51</f>
        <v>Portugal</v>
      </c>
      <c r="BL28" s="11" t="str">
        <f>VLOOKUP(BK28,Sheet2!$A:$B,2,0)</f>
        <v>Portugal</v>
      </c>
      <c r="BM28" s="11">
        <f t="shared" si="13"/>
        <v>12</v>
      </c>
      <c r="BO28" s="11" t="s">
        <v>2374</v>
      </c>
      <c r="BP28" s="107">
        <f t="shared" si="0"/>
        <v>5</v>
      </c>
      <c r="BQ28" s="97">
        <f t="shared" si="1"/>
        <v>2</v>
      </c>
      <c r="BR28" s="11"/>
      <c r="BS28" s="108"/>
    </row>
    <row r="29" spans="2:71">
      <c r="B29" s="40" t="s">
        <v>2375</v>
      </c>
      <c r="C29" s="128" t="str">
        <f t="shared" si="2"/>
        <v>Sun</v>
      </c>
      <c r="D29" s="128" t="str">
        <f t="shared" si="3"/>
        <v>Jun 12, 2016</v>
      </c>
      <c r="E29" s="129">
        <f t="shared" si="4"/>
        <v>0.83333333333333337</v>
      </c>
      <c r="F29" s="187" t="str">
        <f t="shared" si="5"/>
        <v>Stade Pierre-Mauroy, Lille</v>
      </c>
      <c r="G29" s="187"/>
      <c r="H29" s="187"/>
      <c r="I29" s="42" t="s">
        <v>661</v>
      </c>
      <c r="J29" s="55"/>
      <c r="K29" s="40" t="str">
        <f t="shared" si="6"/>
        <v>Germany</v>
      </c>
      <c r="L29" s="125">
        <v>5</v>
      </c>
      <c r="M29" s="125">
        <v>2</v>
      </c>
      <c r="N29" s="130" t="str">
        <f t="shared" si="7"/>
        <v>Ukraine</v>
      </c>
      <c r="O29" s="127"/>
      <c r="P29" s="94"/>
      <c r="Q29" s="94"/>
      <c r="R29" s="94"/>
      <c r="Y29" s="13"/>
      <c r="AC29" s="119">
        <f>AD29+AN29+AO29+AP29</f>
        <v>1</v>
      </c>
      <c r="AD29" s="119">
        <f>RANK(AI29,AI28:AI31,0)</f>
        <v>1</v>
      </c>
      <c r="AE29" s="119" t="str">
        <f>IFERROR(INDEX(Data,MATCH(AR29,Numb,0),MATCH($N$10,Lang,0)),AR29)</f>
        <v>Wales</v>
      </c>
      <c r="AF29" s="119">
        <f>IFERROR(COUNTIF($AZ$23:$BA$58,"W"&amp;$AE29),0)</f>
        <v>3</v>
      </c>
      <c r="AG29" s="119">
        <f>IFERROR(COUNTIF($AZ$23:$BA$58,"D"&amp;$AE29),0)</f>
        <v>0</v>
      </c>
      <c r="AH29" s="119">
        <f>IFERROR(COUNTIF($AZ$23:$BA$58,"L"&amp;$AE29),0)</f>
        <v>0</v>
      </c>
      <c r="AI29" s="119">
        <f t="shared" ref="AI29:AI31" si="15">AF29*3+AG29*1</f>
        <v>9</v>
      </c>
      <c r="AJ29" s="119">
        <f>SUMIF($K$23:$K$58,$AE29,$L$23:$L$58)+SUMIF($N$23:$N$58,$AE29,$M$23:$M$58)</f>
        <v>22</v>
      </c>
      <c r="AK29" s="119">
        <f>SUMIF($K$23:$K$58,$AE29,$M$23:$M$58)+SUMIF($N$23:$N$58,$AE29,$L$23:$L$58)</f>
        <v>9</v>
      </c>
      <c r="AL29" s="119">
        <f t="shared" ref="AL29:AL31" si="16">AJ29-AK29</f>
        <v>13</v>
      </c>
      <c r="AM29" s="119">
        <f>IFERROR(VLOOKUP($AR29,Sheet3!$O:$P,2,0),0)/100000</f>
        <v>0.24521000000000001</v>
      </c>
      <c r="AN29" s="119">
        <f>SUMPRODUCT((AI28:AI31=AI29)*(AL28:AL31&gt;AL29))</f>
        <v>0</v>
      </c>
      <c r="AO29" s="119">
        <f>SUMPRODUCT((AI28:AI31=AI29)*(AL28:AL31=AL29)*(AJ28:AJ31&gt;AJ29))</f>
        <v>0</v>
      </c>
      <c r="AP29" s="119">
        <f>SUMPRODUCT((AI28:AI31=AI29)*(AL28:AL31=AL29)*(AJ28:AJ31=AJ29)*(AM28:AM31&gt;AM29))</f>
        <v>0</v>
      </c>
      <c r="AQ29" s="11"/>
      <c r="AR29" s="11" t="s">
        <v>1376</v>
      </c>
      <c r="AS29" s="11"/>
      <c r="AT29" s="103">
        <f t="shared" si="12"/>
        <v>42533.833333333336</v>
      </c>
      <c r="AU29" s="7">
        <f>DATE(2016,6,12)+TIME(20,0,0)+INDEX(Sheet3!$I$2:$I$28,MATCH($N$12,GMT,0))</f>
        <v>42533.833333333336</v>
      </c>
      <c r="AW29" s="11" t="s">
        <v>2312</v>
      </c>
      <c r="AX29" s="11" t="s">
        <v>1339</v>
      </c>
      <c r="AY29" s="11" t="s">
        <v>1249</v>
      </c>
      <c r="AZ29" s="11" t="str">
        <f t="shared" si="10"/>
        <v>WGermany</v>
      </c>
      <c r="BA29" s="11" t="str">
        <f t="shared" si="11"/>
        <v>LUkraine</v>
      </c>
      <c r="BI29" s="11">
        <f>RANK(BM29,$BM$24:$BM$47)+COUNTIF($BM$24:BM29,BM29)-1</f>
        <v>19</v>
      </c>
      <c r="BJ29" s="90">
        <f t="array" ref="BJ29">SUM(IF(BM29&lt;$BM$24:$BM$47,1/COUNTIF($BM$24:$BM$47,$BM$24:$BM$47)))+1</f>
        <v>9.9999999999999982</v>
      </c>
      <c r="BK29" s="11" t="str">
        <f>Sheet2!A52</f>
        <v>Hungary</v>
      </c>
      <c r="BL29" s="11" t="str">
        <f>VLOOKUP(BK29,Sheet2!$A:$B,2,0)</f>
        <v>Hungary</v>
      </c>
      <c r="BM29" s="11">
        <f t="shared" si="13"/>
        <v>7</v>
      </c>
      <c r="BO29" s="11" t="s">
        <v>2375</v>
      </c>
      <c r="BP29" s="107">
        <f t="shared" si="0"/>
        <v>4</v>
      </c>
      <c r="BQ29" s="97">
        <f t="shared" si="1"/>
        <v>1</v>
      </c>
      <c r="BR29" s="11"/>
      <c r="BS29" s="108"/>
    </row>
    <row r="30" spans="2:71">
      <c r="B30" s="40" t="s">
        <v>2376</v>
      </c>
      <c r="C30" s="128" t="str">
        <f t="shared" si="2"/>
        <v>Mon</v>
      </c>
      <c r="D30" s="128" t="str">
        <f t="shared" si="3"/>
        <v>Jun 13, 2016</v>
      </c>
      <c r="E30" s="129">
        <f t="shared" si="4"/>
        <v>0.58333333333333337</v>
      </c>
      <c r="F30" s="187" t="str">
        <f t="shared" si="5"/>
        <v>Stadium Municipal, Toulouse</v>
      </c>
      <c r="G30" s="187"/>
      <c r="H30" s="187"/>
      <c r="I30" s="42" t="s">
        <v>404</v>
      </c>
      <c r="J30" s="55"/>
      <c r="K30" s="40" t="str">
        <f t="shared" si="6"/>
        <v>Spain</v>
      </c>
      <c r="L30" s="125">
        <v>4</v>
      </c>
      <c r="M30" s="125">
        <v>3</v>
      </c>
      <c r="N30" s="130" t="str">
        <f t="shared" si="7"/>
        <v>Czech Republic</v>
      </c>
      <c r="O30" s="127"/>
      <c r="P30" s="94"/>
      <c r="Q30" s="94"/>
      <c r="R30" s="100" t="str">
        <f>IFERROR(INDEX(Data,MATCH($BB$23,Numb,0),MATCH($N$10,Lang,0)),$BB$23)&amp;" C"</f>
        <v>Group C</v>
      </c>
      <c r="S30" s="101" t="str">
        <f>IFERROR(INDEX(Data,MATCH($BC$23,Numb,0),MATCH($N$10,Lang,0)),$BC$23)</f>
        <v>PL</v>
      </c>
      <c r="T30" s="101" t="str">
        <f>IFERROR(INDEX(Data,MATCH($BD$23,Numb,0),MATCH($N$10,Lang,0)),$BD$23)</f>
        <v>W</v>
      </c>
      <c r="U30" s="101" t="str">
        <f>IFERROR(INDEX(Data,MATCH($BE$23,Numb,0),MATCH($N$10,Lang,0)),$BE$23)</f>
        <v>DRAW</v>
      </c>
      <c r="V30" s="101" t="str">
        <f>IFERROR(INDEX(Data,MATCH($BF$23,Numb,0),MATCH($N$10,Lang,0)),$BF$23)</f>
        <v>L</v>
      </c>
      <c r="W30" s="101" t="str">
        <f>IFERROR(INDEX(Data,MATCH($BG$23,Numb,0),MATCH($N$10,Lang,0)),$BG$23)</f>
        <v>GF - GA</v>
      </c>
      <c r="X30" s="102" t="str">
        <f>IFERROR(INDEX(Data,MATCH($BH$23,Numb,0),MATCH($N$10,Lang,0)),$BH$23)</f>
        <v>PNT</v>
      </c>
      <c r="Y30" s="13"/>
      <c r="AC30" s="119">
        <f>AD30+AN30+AO30+AP30</f>
        <v>3</v>
      </c>
      <c r="AD30" s="119">
        <f>RANK(AI30,AI28:AI31,0)</f>
        <v>3</v>
      </c>
      <c r="AE30" s="119" t="str">
        <f>IFERROR(INDEX(Data,MATCH(AR30,Numb,0),MATCH($N$10,Lang,0)),AR30)</f>
        <v>Russia</v>
      </c>
      <c r="AF30" s="119">
        <f>IFERROR(COUNTIF($AZ$23:$BA$58,"W"&amp;$AE30),0)</f>
        <v>1</v>
      </c>
      <c r="AG30" s="119">
        <f>IFERROR(COUNTIF($AZ$23:$BA$58,"D"&amp;$AE30),0)</f>
        <v>0</v>
      </c>
      <c r="AH30" s="119">
        <f>IFERROR(COUNTIF($AZ$23:$BA$58,"L"&amp;$AE30),0)</f>
        <v>2</v>
      </c>
      <c r="AI30" s="119">
        <f t="shared" si="15"/>
        <v>3</v>
      </c>
      <c r="AJ30" s="119">
        <f>SUMIF($K$23:$K$58,$AE30,$L$23:$L$58)+SUMIF($N$23:$N$58,$AE30,$M$23:$M$58)</f>
        <v>6</v>
      </c>
      <c r="AK30" s="119">
        <f>SUMIF($K$23:$K$58,$AE30,$M$23:$M$58)+SUMIF($N$23:$N$58,$AE30,$L$23:$L$58)</f>
        <v>13</v>
      </c>
      <c r="AL30" s="119">
        <f t="shared" si="16"/>
        <v>-7</v>
      </c>
      <c r="AM30" s="119">
        <f>IFERROR(VLOOKUP($AR30,Sheet3!$O:$P,2,0),0)/100000</f>
        <v>0.31345000000000001</v>
      </c>
      <c r="AN30" s="119">
        <f>SUMPRODUCT((AI28:AI31=AI30)*(AL28:AL31&gt;AL30))</f>
        <v>0</v>
      </c>
      <c r="AO30" s="119">
        <f>SUMPRODUCT((AI28:AI31=AI30)*(AL28:AL31=AL30)*(AJ28:AJ31&gt;AJ30))</f>
        <v>0</v>
      </c>
      <c r="AP30" s="119">
        <f>SUMPRODUCT((AI28:AI31=AI30)*(AL28:AL31=AL30)*(AJ28:AJ31=AJ30)*(AM28:AM31&gt;AM30))</f>
        <v>0</v>
      </c>
      <c r="AQ30" s="11"/>
      <c r="AR30" s="11" t="s">
        <v>1823</v>
      </c>
      <c r="AS30" s="11"/>
      <c r="AT30" s="103">
        <f t="shared" si="12"/>
        <v>42534.583333333336</v>
      </c>
      <c r="AU30" s="7">
        <f>DATE(2016,6,13)+TIME(14,0,0)+INDEX(Sheet3!$I$2:$I$28,MATCH($N$12,GMT,0))</f>
        <v>42534.583333333336</v>
      </c>
      <c r="AW30" s="11" t="s">
        <v>2309</v>
      </c>
      <c r="AX30" s="11" t="s">
        <v>1120</v>
      </c>
      <c r="AY30" s="11" t="s">
        <v>1518</v>
      </c>
      <c r="AZ30" s="11" t="str">
        <f t="shared" si="10"/>
        <v>WSpain</v>
      </c>
      <c r="BA30" s="11" t="str">
        <f t="shared" si="11"/>
        <v>LCzech Republic</v>
      </c>
      <c r="BI30" s="11">
        <f>RANK(BM30,$BM$24:$BM$47)+COUNTIF($BM$24:BM30,BM30)-1</f>
        <v>15</v>
      </c>
      <c r="BJ30" s="90">
        <f t="array" ref="BJ30">SUM(IF(BM30&lt;$BM$24:$BM$47,1/COUNTIF($BM$24:$BM$47,$BM$24:$BM$47)))+1</f>
        <v>8.9999999999999982</v>
      </c>
      <c r="BK30" s="11" t="str">
        <f>Sheet2!A53</f>
        <v>Ukraine</v>
      </c>
      <c r="BL30" s="11" t="str">
        <f>VLOOKUP(BK30,Sheet2!$A:$B,2,0)</f>
        <v>Ukraine</v>
      </c>
      <c r="BM30" s="11">
        <f t="shared" si="13"/>
        <v>8</v>
      </c>
      <c r="BO30" s="11" t="s">
        <v>2376</v>
      </c>
      <c r="BP30" s="107">
        <f t="shared" si="0"/>
        <v>4</v>
      </c>
      <c r="BQ30" s="97">
        <f t="shared" si="1"/>
        <v>8</v>
      </c>
      <c r="BR30" s="11"/>
      <c r="BS30" s="108"/>
    </row>
    <row r="31" spans="2:71">
      <c r="B31" s="40" t="s">
        <v>2377</v>
      </c>
      <c r="C31" s="128" t="str">
        <f t="shared" si="2"/>
        <v>Mon</v>
      </c>
      <c r="D31" s="128" t="str">
        <f t="shared" si="3"/>
        <v>Jun 13, 2016</v>
      </c>
      <c r="E31" s="129">
        <f t="shared" ref="E31:E58" si="17">TIME(HOUR(AU31),MINUTE(AU31),0)</f>
        <v>0.70833333333333337</v>
      </c>
      <c r="F31" s="187" t="str">
        <f t="shared" si="5"/>
        <v>Stade de France, Saint-Denis</v>
      </c>
      <c r="G31" s="187"/>
      <c r="H31" s="187"/>
      <c r="I31" s="42" t="s">
        <v>396</v>
      </c>
      <c r="J31" s="55"/>
      <c r="K31" s="40" t="str">
        <f t="shared" si="6"/>
        <v>Republic of Ireland</v>
      </c>
      <c r="L31" s="125">
        <v>0</v>
      </c>
      <c r="M31" s="125">
        <v>0</v>
      </c>
      <c r="N31" s="130" t="str">
        <f t="shared" si="7"/>
        <v>Sweden</v>
      </c>
      <c r="O31" s="127"/>
      <c r="P31" s="94"/>
      <c r="Q31" s="94"/>
      <c r="R31" s="104" t="str">
        <f>IFERROR(VLOOKUP(1,AC34:AP37,3,0),0)</f>
        <v>Northern Ireland</v>
      </c>
      <c r="S31" s="105">
        <f>SUM(T31:V31)</f>
        <v>3</v>
      </c>
      <c r="T31" s="105">
        <f>IFERROR(VLOOKUP(R31,AE34:AP37,2,0),0)</f>
        <v>3</v>
      </c>
      <c r="U31" s="105">
        <f>IFERROR(VLOOKUP(R31,AE34:AP37,3,0),0)</f>
        <v>0</v>
      </c>
      <c r="V31" s="105">
        <f>IFERROR(VLOOKUP(R31,AE34:AP37,4,0),0)</f>
        <v>0</v>
      </c>
      <c r="W31" s="105" t="str">
        <f>IFERROR(VLOOKUP(R31,AE34:AP37,6,0)&amp;" - "&amp;VLOOKUP(R31,AE34:AP37,7,0),0)</f>
        <v>8 - 5</v>
      </c>
      <c r="X31" s="106">
        <f>IFERROR(VLOOKUP(R31,AE34:AP37,5,0),0)</f>
        <v>9</v>
      </c>
      <c r="Y31" s="13">
        <f>SUM(S31:S34)</f>
        <v>12</v>
      </c>
      <c r="AC31" s="131">
        <f>AD31+AN31+AO31+AP31</f>
        <v>4</v>
      </c>
      <c r="AD31" s="131">
        <f>RANK(AI31,AI28:AI31,0)</f>
        <v>4</v>
      </c>
      <c r="AE31" s="131" t="str">
        <f>IFERROR(INDEX(Data,MATCH(AR31,Numb,0),MATCH($N$10,Lang,0)),AR31)</f>
        <v>Slovakia</v>
      </c>
      <c r="AF31" s="131">
        <f>IFERROR(COUNTIF($AZ$23:$BA$58,"W"&amp;$AE31),0)</f>
        <v>0</v>
      </c>
      <c r="AG31" s="131">
        <f>IFERROR(COUNTIF($AZ$23:$BA$58,"D"&amp;$AE31),0)</f>
        <v>1</v>
      </c>
      <c r="AH31" s="131">
        <f>IFERROR(COUNTIF($AZ$23:$BA$58,"L"&amp;$AE31),0)</f>
        <v>2</v>
      </c>
      <c r="AI31" s="131">
        <f t="shared" si="15"/>
        <v>1</v>
      </c>
      <c r="AJ31" s="131">
        <f>SUMIF($K$23:$K$58,$AE31,$L$23:$L$58)+SUMIF($N$23:$N$58,$AE31,$M$23:$M$58)</f>
        <v>5</v>
      </c>
      <c r="AK31" s="131">
        <f>SUMIF($K$23:$K$58,$AE31,$M$23:$M$58)+SUMIF($N$23:$N$58,$AE31,$L$23:$L$58)</f>
        <v>9</v>
      </c>
      <c r="AL31" s="131">
        <f t="shared" si="16"/>
        <v>-4</v>
      </c>
      <c r="AM31" s="131">
        <f>IFERROR(VLOOKUP($AR31,Sheet3!$O:$P,2,0),0)/100000</f>
        <v>0.27171000000000001</v>
      </c>
      <c r="AN31" s="131">
        <f>SUMPRODUCT((AI28:AI31=AI31)*(AL28:AL31&gt;AL31))</f>
        <v>0</v>
      </c>
      <c r="AO31" s="131">
        <f>SUMPRODUCT((AI28:AI31=AI31)*(AL28:AL31=AL31)*(AJ28:AJ31&gt;AJ31))</f>
        <v>0</v>
      </c>
      <c r="AP31" s="131">
        <f>SUMPRODUCT((AI28:AI31=AI31)*(AL28:AL31=AL31)*(AJ28:AJ31=AJ31)*(AM28:AM31&gt;AM31))</f>
        <v>0</v>
      </c>
      <c r="AQ31" s="11"/>
      <c r="AR31" s="11" t="s">
        <v>1306</v>
      </c>
      <c r="AS31" s="11"/>
      <c r="AT31" s="103">
        <f t="shared" si="12"/>
        <v>42534.708333333336</v>
      </c>
      <c r="AU31" s="7">
        <f>DATE(2016,6,13)+TIME(17,0,0)+INDEX(Sheet3!$I$2:$I$28,MATCH($N$12,GMT,0))</f>
        <v>42534.708333333336</v>
      </c>
      <c r="AW31" s="11" t="s">
        <v>2315</v>
      </c>
      <c r="AX31" s="11" t="s">
        <v>1558</v>
      </c>
      <c r="AY31" s="11" t="s">
        <v>1788</v>
      </c>
      <c r="AZ31" s="11" t="str">
        <f t="shared" si="10"/>
        <v>DRepublic of Ireland</v>
      </c>
      <c r="BA31" s="11" t="str">
        <f t="shared" si="11"/>
        <v>DSweden</v>
      </c>
      <c r="BI31" s="11">
        <f>RANK(BM31,$BM$24:$BM$47)+COUNTIF($BM$24:BM31,BM31)-1</f>
        <v>16</v>
      </c>
      <c r="BJ31" s="90">
        <f t="array" ref="BJ31">SUM(IF(BM31&lt;$BM$24:$BM$47,1/COUNTIF($BM$24:$BM$47,$BM$24:$BM$47)))+1</f>
        <v>8.9999999999999982</v>
      </c>
      <c r="BK31" s="11" t="str">
        <f>Sheet2!A54</f>
        <v>Turkey</v>
      </c>
      <c r="BL31" s="11" t="str">
        <f>VLOOKUP(BK31,Sheet2!$A:$B,2,0)</f>
        <v>Turkey</v>
      </c>
      <c r="BM31" s="11">
        <f t="shared" si="13"/>
        <v>8</v>
      </c>
      <c r="BO31" s="11" t="s">
        <v>2377</v>
      </c>
      <c r="BP31" s="107">
        <f t="shared" si="0"/>
        <v>2</v>
      </c>
      <c r="BQ31" s="97">
        <f t="shared" si="1"/>
        <v>2</v>
      </c>
      <c r="BR31" s="11"/>
      <c r="BS31" s="108"/>
    </row>
    <row r="32" spans="2:71">
      <c r="B32" s="40" t="s">
        <v>2378</v>
      </c>
      <c r="C32" s="128" t="str">
        <f t="shared" si="2"/>
        <v>Mon</v>
      </c>
      <c r="D32" s="128" t="str">
        <f t="shared" si="3"/>
        <v>Jun 13, 2016</v>
      </c>
      <c r="E32" s="129">
        <f t="shared" si="17"/>
        <v>0.83333333333333337</v>
      </c>
      <c r="F32" s="187" t="str">
        <f t="shared" si="5"/>
        <v>Parc Olympique Lyonnais, Lyon</v>
      </c>
      <c r="G32" s="187"/>
      <c r="H32" s="187"/>
      <c r="I32" s="42" t="s">
        <v>396</v>
      </c>
      <c r="J32" s="55"/>
      <c r="K32" s="40" t="str">
        <f t="shared" si="6"/>
        <v>Belgium</v>
      </c>
      <c r="L32" s="125">
        <v>4</v>
      </c>
      <c r="M32" s="125">
        <v>4</v>
      </c>
      <c r="N32" s="130" t="str">
        <f t="shared" si="7"/>
        <v>Italy</v>
      </c>
      <c r="O32" s="127"/>
      <c r="P32" s="94"/>
      <c r="Q32" s="94"/>
      <c r="R32" s="110" t="str">
        <f>IFERROR(VLOOKUP(2,AC34:AP37,3,0),0)</f>
        <v>Germany</v>
      </c>
      <c r="S32" s="111">
        <f t="shared" ref="S32:S34" si="18">SUM(T32:V32)</f>
        <v>3</v>
      </c>
      <c r="T32" s="111">
        <f>IFERROR(VLOOKUP(R32,AE34:AP37,2,0),0)</f>
        <v>1</v>
      </c>
      <c r="U32" s="111">
        <f>IFERROR(VLOOKUP(R32,AE34:AP37,3,0),0)</f>
        <v>1</v>
      </c>
      <c r="V32" s="111">
        <f>IFERROR(VLOOKUP(R32,AE34:AP37,4,0),0)</f>
        <v>1</v>
      </c>
      <c r="W32" s="111" t="str">
        <f>IFERROR(VLOOKUP(R32,AE34:AP37,6,0)&amp;" - "&amp;VLOOKUP(R32,AE34:AP37,7,0),0)</f>
        <v>6 - 4</v>
      </c>
      <c r="X32" s="112">
        <f>IFERROR(VLOOKUP(R32,AE34:AP37,5,0),0)</f>
        <v>4</v>
      </c>
      <c r="Y32" s="13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03">
        <f t="shared" si="12"/>
        <v>42534.833333333336</v>
      </c>
      <c r="AU32" s="7">
        <f>DATE(2016,6,13)+TIME(20,0,0)+INDEX(Sheet3!$I$2:$I$28,MATCH($N$12,GMT,0))</f>
        <v>42534.833333333336</v>
      </c>
      <c r="AW32" s="11" t="s">
        <v>2311</v>
      </c>
      <c r="AX32" s="11" t="s">
        <v>1757</v>
      </c>
      <c r="AY32" s="11" t="s">
        <v>1156</v>
      </c>
      <c r="AZ32" s="11" t="str">
        <f t="shared" si="10"/>
        <v>DBelgium</v>
      </c>
      <c r="BA32" s="11" t="str">
        <f t="shared" si="11"/>
        <v>DItaly</v>
      </c>
      <c r="BI32" s="11">
        <f>RANK(BM32,$BM$24:$BM$47)+COUNTIF($BM$24:BM32,BM32)-1</f>
        <v>22</v>
      </c>
      <c r="BJ32" s="90">
        <f t="array" ref="BJ32">SUM(IF(BM32&lt;$BM$24:$BM$47,1/COUNTIF($BM$24:$BM$47,$BM$24:$BM$47)))+1</f>
        <v>12</v>
      </c>
      <c r="BK32" s="11" t="str">
        <f>Sheet2!A55</f>
        <v>Slovakia</v>
      </c>
      <c r="BL32" s="11" t="str">
        <f>VLOOKUP(BK32,Sheet2!$A:$B,2,0)</f>
        <v>Slovakia</v>
      </c>
      <c r="BM32" s="11">
        <f t="shared" si="13"/>
        <v>5</v>
      </c>
      <c r="BO32" s="11" t="s">
        <v>2378</v>
      </c>
      <c r="BP32" s="107">
        <f t="shared" si="0"/>
        <v>3</v>
      </c>
      <c r="BQ32" s="97">
        <f t="shared" si="1"/>
        <v>0</v>
      </c>
      <c r="BR32" s="11"/>
      <c r="BS32" s="108"/>
    </row>
    <row r="33" spans="2:71">
      <c r="B33" s="40" t="s">
        <v>2379</v>
      </c>
      <c r="C33" s="128" t="str">
        <f t="shared" si="2"/>
        <v>Tue</v>
      </c>
      <c r="D33" s="128" t="str">
        <f t="shared" si="3"/>
        <v>Jun 14, 2016</v>
      </c>
      <c r="E33" s="129">
        <f t="shared" si="17"/>
        <v>0.70833333333333337</v>
      </c>
      <c r="F33" s="187" t="str">
        <f t="shared" si="5"/>
        <v>Nouveau Stade de Bordeaux, Bordeaux</v>
      </c>
      <c r="G33" s="187"/>
      <c r="H33" s="187"/>
      <c r="I33" s="42" t="s">
        <v>368</v>
      </c>
      <c r="J33" s="55"/>
      <c r="K33" s="40" t="str">
        <f t="shared" si="6"/>
        <v>Austria</v>
      </c>
      <c r="L33" s="125">
        <v>2</v>
      </c>
      <c r="M33" s="125">
        <v>1</v>
      </c>
      <c r="N33" s="130" t="str">
        <f t="shared" si="7"/>
        <v>Hungary</v>
      </c>
      <c r="O33" s="127"/>
      <c r="P33" s="94"/>
      <c r="Q33" s="94"/>
      <c r="R33" s="110" t="str">
        <f>IFERROR(VLOOKUP(3,AC34:AP37,3,0),0)</f>
        <v>Poland</v>
      </c>
      <c r="S33" s="111">
        <f t="shared" si="18"/>
        <v>3</v>
      </c>
      <c r="T33" s="111">
        <f>IFERROR(VLOOKUP(R33,AE34:AP37,2,0),0)</f>
        <v>0</v>
      </c>
      <c r="U33" s="111">
        <f>IFERROR(VLOOKUP(R33,AE34:AP37,3,0),0)</f>
        <v>2</v>
      </c>
      <c r="V33" s="111">
        <f>IFERROR(VLOOKUP(R33,AE34:AP37,4,0),0)</f>
        <v>1</v>
      </c>
      <c r="W33" s="111" t="str">
        <f>IFERROR(VLOOKUP(R33,AE34:AP37,6,0)&amp;" - "&amp;VLOOKUP(R33,AE34:AP37,7,0),0)</f>
        <v>8 - 9</v>
      </c>
      <c r="X33" s="112">
        <f>IFERROR(VLOOKUP(R33,AE34:AP37,5,0),0)</f>
        <v>2</v>
      </c>
      <c r="Y33" s="13">
        <f>IF(AND(S33=3,OR(R33=$AI$66,R33=$AJ$66,R33=$AK$66,R33=$AL$66)),1,0)</f>
        <v>0</v>
      </c>
      <c r="AC33" s="113" t="s">
        <v>2520</v>
      </c>
      <c r="AD33" s="113" t="s">
        <v>2521</v>
      </c>
      <c r="AE33" s="113" t="s">
        <v>1037</v>
      </c>
      <c r="AF33" s="113" t="s">
        <v>378</v>
      </c>
      <c r="AG33" s="113" t="s">
        <v>403</v>
      </c>
      <c r="AH33" s="113" t="s">
        <v>423</v>
      </c>
      <c r="AI33" s="113" t="s">
        <v>482</v>
      </c>
      <c r="AJ33" s="113" t="s">
        <v>2522</v>
      </c>
      <c r="AK33" s="113" t="s">
        <v>2523</v>
      </c>
      <c r="AL33" s="113" t="s">
        <v>2524</v>
      </c>
      <c r="AM33" s="113" t="s">
        <v>2544</v>
      </c>
      <c r="AN33" s="113" t="s">
        <v>2525</v>
      </c>
      <c r="AO33" s="113" t="s">
        <v>2526</v>
      </c>
      <c r="AP33" s="113" t="s">
        <v>2527</v>
      </c>
      <c r="AQ33" s="11"/>
      <c r="AR33" s="114" t="s">
        <v>2528</v>
      </c>
      <c r="AS33" s="11"/>
      <c r="AT33" s="103">
        <f t="shared" si="12"/>
        <v>42535.708333333336</v>
      </c>
      <c r="AU33" s="7">
        <f>DATE(2016,6,14)+TIME(17,0,0)+INDEX(Sheet3!$I$2:$I$28,MATCH($N$12,GMT,0))</f>
        <v>42535.708333333336</v>
      </c>
      <c r="AW33" s="11" t="s">
        <v>2314</v>
      </c>
      <c r="AX33" s="11" t="s">
        <v>1625</v>
      </c>
      <c r="AY33" s="11" t="s">
        <v>1211</v>
      </c>
      <c r="AZ33" s="11" t="str">
        <f t="shared" si="10"/>
        <v>WAustria</v>
      </c>
      <c r="BA33" s="11" t="str">
        <f t="shared" si="11"/>
        <v>LHungary</v>
      </c>
      <c r="BI33" s="11">
        <f>RANK(BM33,$BM$24:$BM$47)+COUNTIF($BM$24:BM33,BM33)-1</f>
        <v>4</v>
      </c>
      <c r="BJ33" s="90">
        <f t="array" ref="BJ33">SUM(IF(BM33&lt;$BM$24:$BM$47,1/COUNTIF($BM$24:$BM$47,$BM$24:$BM$47)))+1</f>
        <v>3</v>
      </c>
      <c r="BK33" s="11" t="str">
        <f>Sheet2!A56</f>
        <v>Germany</v>
      </c>
      <c r="BL33" s="11" t="str">
        <f>VLOOKUP(BK33,Sheet2!$A:$B,2,0)</f>
        <v>Germany</v>
      </c>
      <c r="BM33" s="11">
        <f t="shared" si="13"/>
        <v>17</v>
      </c>
      <c r="BO33" s="11" t="s">
        <v>2379</v>
      </c>
      <c r="BP33" s="107">
        <f t="shared" si="0"/>
        <v>4</v>
      </c>
      <c r="BQ33" s="97">
        <f t="shared" si="1"/>
        <v>6</v>
      </c>
      <c r="BR33" s="11"/>
      <c r="BS33" s="108"/>
    </row>
    <row r="34" spans="2:71">
      <c r="B34" s="40" t="s">
        <v>2380</v>
      </c>
      <c r="C34" s="128" t="str">
        <f t="shared" si="2"/>
        <v>Tue</v>
      </c>
      <c r="D34" s="128" t="str">
        <f t="shared" si="3"/>
        <v>Jun 14, 2016</v>
      </c>
      <c r="E34" s="129">
        <f t="shared" si="17"/>
        <v>0.83333333333333337</v>
      </c>
      <c r="F34" s="187" t="str">
        <f t="shared" si="5"/>
        <v>Stade Geoffroy-Guichard, Saint-Étienne</v>
      </c>
      <c r="G34" s="187"/>
      <c r="H34" s="187"/>
      <c r="I34" s="42" t="s">
        <v>368</v>
      </c>
      <c r="J34" s="55"/>
      <c r="K34" s="40" t="str">
        <f t="shared" si="6"/>
        <v>Portugal</v>
      </c>
      <c r="L34" s="125">
        <v>0</v>
      </c>
      <c r="M34" s="125">
        <v>0</v>
      </c>
      <c r="N34" s="130" t="str">
        <f t="shared" si="7"/>
        <v>Iceland</v>
      </c>
      <c r="O34" s="127"/>
      <c r="P34" s="94"/>
      <c r="Q34" s="94"/>
      <c r="R34" s="116" t="str">
        <f>IFERROR(VLOOKUP(4,AC34:AP37,3,0),0)</f>
        <v>Ukraine</v>
      </c>
      <c r="S34" s="117">
        <f t="shared" si="18"/>
        <v>3</v>
      </c>
      <c r="T34" s="117">
        <f>IFERROR(VLOOKUP(R34,AE34:AP37,2,0),0)</f>
        <v>0</v>
      </c>
      <c r="U34" s="117">
        <f>IFERROR(VLOOKUP(R34,AE34:AP37,3,0),0)</f>
        <v>1</v>
      </c>
      <c r="V34" s="117">
        <f>IFERROR(VLOOKUP(R34,AE34:AP37,4,0),0)</f>
        <v>2</v>
      </c>
      <c r="W34" s="117" t="str">
        <f>IFERROR(VLOOKUP(R34,AE34:AP37,6,0)&amp;" - "&amp;VLOOKUP(R34,AE34:AP37,7,0),0)</f>
        <v>8 - 12</v>
      </c>
      <c r="X34" s="118">
        <f>IFERROR(VLOOKUP(R34,AE34:AP37,5,0),0)</f>
        <v>1</v>
      </c>
      <c r="Y34" s="13"/>
      <c r="AC34" s="119">
        <f>AD34+AN34+AO34+AP34</f>
        <v>2</v>
      </c>
      <c r="AD34" s="119">
        <f>RANK(AI34,AI34:AI37,0)</f>
        <v>2</v>
      </c>
      <c r="AE34" s="119" t="str">
        <f>IFERROR(INDEX(Data,MATCH(AR34,Numb,0),MATCH($N$10,Lang,0)),AR34)</f>
        <v>Germany</v>
      </c>
      <c r="AF34" s="119">
        <f>IFERROR(COUNTIF($AZ$23:$BA$58,"W"&amp;$AE34),0)</f>
        <v>1</v>
      </c>
      <c r="AG34" s="119">
        <f>IFERROR(COUNTIF($AZ$23:$BA$58,"D"&amp;$AE34),0)</f>
        <v>1</v>
      </c>
      <c r="AH34" s="119">
        <f>IFERROR(COUNTIF($AZ$23:$BA$58,"L"&amp;$AE34),0)</f>
        <v>1</v>
      </c>
      <c r="AI34" s="119">
        <f>AF34*3+AG34*1</f>
        <v>4</v>
      </c>
      <c r="AJ34" s="119">
        <f>SUMIF($K$23:$K$58,$AE34,$L$23:$L$58)+SUMIF($N$23:$N$58,$AE34,$M$23:$M$58)</f>
        <v>6</v>
      </c>
      <c r="AK34" s="119">
        <f>SUMIF($K$23:$K$58,$AE34,$M$23:$M$58)+SUMIF($N$23:$N$58,$AE34,$L$23:$L$58)</f>
        <v>4</v>
      </c>
      <c r="AL34" s="119">
        <f>AJ34-AK34</f>
        <v>2</v>
      </c>
      <c r="AM34" s="119">
        <f>IFERROR(VLOOKUP($AR34,Sheet3!$O:$P,2,0),0)/100000</f>
        <v>0.40236</v>
      </c>
      <c r="AN34" s="119">
        <f>SUMPRODUCT((AI34:AI37=AI34)*(AL34:AL37&gt;AL34))</f>
        <v>0</v>
      </c>
      <c r="AO34" s="119">
        <f>SUMPRODUCT((AI34:AI37=AI34)*(AL34:AL37=AL34)*(AJ34:AJ37&gt;AJ34))</f>
        <v>0</v>
      </c>
      <c r="AP34" s="119">
        <f>SUMPRODUCT((AI34:AI37=AI34)*(AL34:AL37=AL34)*(AJ34:AJ37=AJ34)*(AM34:AM37&gt;AM34))</f>
        <v>0</v>
      </c>
      <c r="AQ34" s="11"/>
      <c r="AR34" s="11" t="s">
        <v>1339</v>
      </c>
      <c r="AS34" s="11"/>
      <c r="AT34" s="103">
        <f t="shared" si="12"/>
        <v>42535.833333333336</v>
      </c>
      <c r="AU34" s="7">
        <f>DATE(2016,6,14)+TIME(20,0,0)+INDEX(Sheet3!$I$2:$I$28,MATCH($N$12,GMT,0))</f>
        <v>42535.833333333336</v>
      </c>
      <c r="AW34" s="11" t="s">
        <v>2313</v>
      </c>
      <c r="AX34" s="11" t="s">
        <v>1186</v>
      </c>
      <c r="AY34" s="11" t="s">
        <v>1597</v>
      </c>
      <c r="AZ34" s="11" t="str">
        <f t="shared" si="10"/>
        <v>DPortugal</v>
      </c>
      <c r="BA34" s="11" t="str">
        <f t="shared" si="11"/>
        <v>DIceland</v>
      </c>
      <c r="BI34" s="11">
        <f>RANK(BM34,$BM$24:$BM$47)+COUNTIF($BM$24:BM34,BM34)-1</f>
        <v>1</v>
      </c>
      <c r="BJ34" s="90">
        <f t="array" ref="BJ34">SUM(IF(BM34&lt;$BM$24:$BM$47,1/COUNTIF($BM$24:$BM$47,$BM$24:$BM$47)))+1</f>
        <v>1</v>
      </c>
      <c r="BK34" s="11" t="str">
        <f>Sheet2!A57</f>
        <v>Wales</v>
      </c>
      <c r="BL34" s="11" t="str">
        <f>VLOOKUP(BK34,Sheet2!$A:$B,2,0)</f>
        <v>Wales</v>
      </c>
      <c r="BM34" s="11">
        <f t="shared" si="13"/>
        <v>28</v>
      </c>
      <c r="BO34" s="11" t="s">
        <v>2380</v>
      </c>
      <c r="BP34" s="107">
        <f t="shared" si="0"/>
        <v>1</v>
      </c>
      <c r="BQ34" s="97">
        <f t="shared" si="1"/>
        <v>4</v>
      </c>
      <c r="BR34" s="11"/>
      <c r="BS34" s="108"/>
    </row>
    <row r="35" spans="2:71">
      <c r="B35" s="40" t="s">
        <v>2381</v>
      </c>
      <c r="C35" s="128" t="str">
        <f t="shared" si="2"/>
        <v>Wed</v>
      </c>
      <c r="D35" s="128" t="str">
        <f t="shared" si="3"/>
        <v>Jun 15, 2016</v>
      </c>
      <c r="E35" s="129">
        <f t="shared" si="17"/>
        <v>0.58333333333333337</v>
      </c>
      <c r="F35" s="187" t="str">
        <f t="shared" si="5"/>
        <v>Stade Pierre-Mauroy, Lille</v>
      </c>
      <c r="G35" s="187"/>
      <c r="H35" s="187"/>
      <c r="I35" s="42" t="s">
        <v>414</v>
      </c>
      <c r="J35" s="55"/>
      <c r="K35" s="40" t="str">
        <f t="shared" si="6"/>
        <v>Russia</v>
      </c>
      <c r="L35" s="125">
        <v>2</v>
      </c>
      <c r="M35" s="125">
        <v>1</v>
      </c>
      <c r="N35" s="130" t="str">
        <f t="shared" si="7"/>
        <v>Slovakia</v>
      </c>
      <c r="O35" s="127"/>
      <c r="P35" s="94"/>
      <c r="Q35" s="94"/>
      <c r="R35" s="94"/>
      <c r="S35" s="14"/>
      <c r="T35" s="14"/>
      <c r="Y35" s="13"/>
      <c r="AC35" s="119">
        <f>AD35+AN35+AO35+AP35</f>
        <v>4</v>
      </c>
      <c r="AD35" s="119">
        <f>RANK(AI35,AI34:AI37,0)</f>
        <v>4</v>
      </c>
      <c r="AE35" s="119" t="str">
        <f>IFERROR(INDEX(Data,MATCH(AR35,Numb,0),MATCH($N$10,Lang,0)),AR35)</f>
        <v>Ukraine</v>
      </c>
      <c r="AF35" s="119">
        <f>IFERROR(COUNTIF($AZ$23:$BA$58,"W"&amp;$AE35),0)</f>
        <v>0</v>
      </c>
      <c r="AG35" s="119">
        <f>IFERROR(COUNTIF($AZ$23:$BA$58,"D"&amp;$AE35),0)</f>
        <v>1</v>
      </c>
      <c r="AH35" s="119">
        <f>IFERROR(COUNTIF($AZ$23:$BA$58,"L"&amp;$AE35),0)</f>
        <v>2</v>
      </c>
      <c r="AI35" s="119">
        <f t="shared" ref="AI35:AI37" si="19">AF35*3+AG35*1</f>
        <v>1</v>
      </c>
      <c r="AJ35" s="119">
        <f>SUMIF($K$23:$K$58,$AE35,$L$23:$L$58)+SUMIF($N$23:$N$58,$AE35,$M$23:$M$58)</f>
        <v>8</v>
      </c>
      <c r="AK35" s="119">
        <f>SUMIF($K$23:$K$58,$AE35,$M$23:$M$58)+SUMIF($N$23:$N$58,$AE35,$L$23:$L$58)</f>
        <v>12</v>
      </c>
      <c r="AL35" s="119">
        <f t="shared" ref="AL35:AL37" si="20">AJ35-AK35</f>
        <v>-4</v>
      </c>
      <c r="AM35" s="119">
        <f>IFERROR(VLOOKUP($AR35,Sheet3!$O:$P,2,0),0)/100000</f>
        <v>0.30313000000000001</v>
      </c>
      <c r="AN35" s="119">
        <f>SUMPRODUCT((AI34:AI37=AI35)*(AL34:AL37&gt;AL35))</f>
        <v>0</v>
      </c>
      <c r="AO35" s="119">
        <f>SUMPRODUCT((AI34:AI37=AI35)*(AL34:AL37=AL35)*(AJ34:AJ37&gt;AJ35))</f>
        <v>0</v>
      </c>
      <c r="AP35" s="119">
        <f>SUMPRODUCT((AI34:AI37=AI35)*(AL34:AL37=AL35)*(AJ34:AJ37=AJ35)*(AM34:AM37&gt;AM35))</f>
        <v>0</v>
      </c>
      <c r="AQ35" s="11"/>
      <c r="AR35" s="11" t="s">
        <v>1249</v>
      </c>
      <c r="AS35" s="11"/>
      <c r="AT35" s="103">
        <f t="shared" si="12"/>
        <v>42536.583333333336</v>
      </c>
      <c r="AU35" s="7">
        <f>DATE(2016,6,15)+TIME(14,0,0)+INDEX(Sheet3!$I$2:$I$28,MATCH($N$12,GMT,0))</f>
        <v>42536.583333333336</v>
      </c>
      <c r="AW35" s="11" t="s">
        <v>2312</v>
      </c>
      <c r="AX35" s="11" t="s">
        <v>1823</v>
      </c>
      <c r="AY35" s="11" t="s">
        <v>1306</v>
      </c>
      <c r="AZ35" s="11" t="str">
        <f t="shared" si="10"/>
        <v>WRussia</v>
      </c>
      <c r="BA35" s="11" t="str">
        <f t="shared" si="11"/>
        <v>LSlovakia</v>
      </c>
      <c r="BI35" s="11">
        <f>RANK(BM35,$BM$24:$BM$47)+COUNTIF($BM$24:BM35,BM35)-1</f>
        <v>23</v>
      </c>
      <c r="BJ35" s="90">
        <f t="array" ref="BJ35">SUM(IF(BM35&lt;$BM$24:$BM$47,1/COUNTIF($BM$24:$BM$47,$BM$24:$BM$47)))+1</f>
        <v>13.000000000000002</v>
      </c>
      <c r="BK35" s="11" t="str">
        <f>Sheet2!A58</f>
        <v>Croatia</v>
      </c>
      <c r="BL35" s="11" t="str">
        <f>VLOOKUP(BK35,Sheet2!$A:$B,2,0)</f>
        <v>Croatia</v>
      </c>
      <c r="BM35" s="11">
        <f t="shared" si="13"/>
        <v>4</v>
      </c>
      <c r="BO35" s="11" t="s">
        <v>2381</v>
      </c>
      <c r="BP35" s="107">
        <f t="shared" si="0"/>
        <v>2</v>
      </c>
      <c r="BQ35" s="97">
        <f t="shared" si="1"/>
        <v>9</v>
      </c>
      <c r="BR35" s="11"/>
      <c r="BS35" s="108"/>
    </row>
    <row r="36" spans="2:71">
      <c r="B36" s="40" t="s">
        <v>2382</v>
      </c>
      <c r="C36" s="128" t="str">
        <f t="shared" si="2"/>
        <v>Wed</v>
      </c>
      <c r="D36" s="128" t="str">
        <f t="shared" si="3"/>
        <v>Jun 15, 2016</v>
      </c>
      <c r="E36" s="129">
        <f t="shared" si="17"/>
        <v>0.70833333333333337</v>
      </c>
      <c r="F36" s="187" t="str">
        <f t="shared" si="5"/>
        <v>Parc des Princes, Paris</v>
      </c>
      <c r="G36" s="187"/>
      <c r="H36" s="187"/>
      <c r="I36" s="42" t="s">
        <v>2500</v>
      </c>
      <c r="J36" s="55"/>
      <c r="K36" s="40" t="str">
        <f t="shared" si="6"/>
        <v>Romania</v>
      </c>
      <c r="L36" s="125">
        <v>7</v>
      </c>
      <c r="M36" s="125">
        <v>3</v>
      </c>
      <c r="N36" s="130" t="str">
        <f t="shared" si="7"/>
        <v>Switzerland</v>
      </c>
      <c r="O36" s="127"/>
      <c r="P36" s="94"/>
      <c r="Q36" s="94"/>
      <c r="R36" s="100" t="str">
        <f>IFERROR(INDEX(Data,MATCH($BB$23,Numb,0),MATCH($N$10,Lang,0)),$BB$23)&amp;" D"</f>
        <v>Group D</v>
      </c>
      <c r="S36" s="101" t="str">
        <f>IFERROR(INDEX(Data,MATCH($BC$23,Numb,0),MATCH($N$10,Lang,0)),$BC$23)</f>
        <v>PL</v>
      </c>
      <c r="T36" s="101" t="str">
        <f>IFERROR(INDEX(Data,MATCH($BD$23,Numb,0),MATCH($N$10,Lang,0)),$BD$23)</f>
        <v>W</v>
      </c>
      <c r="U36" s="101" t="str">
        <f>IFERROR(INDEX(Data,MATCH($BE$23,Numb,0),MATCH($N$10,Lang,0)),$BE$23)</f>
        <v>DRAW</v>
      </c>
      <c r="V36" s="101" t="str">
        <f>IFERROR(INDEX(Data,MATCH($BF$23,Numb,0),MATCH($N$10,Lang,0)),$BF$23)</f>
        <v>L</v>
      </c>
      <c r="W36" s="101" t="str">
        <f>IFERROR(INDEX(Data,MATCH($BG$23,Numb,0),MATCH($N$10,Lang,0)),$BG$23)</f>
        <v>GF - GA</v>
      </c>
      <c r="X36" s="102" t="str">
        <f>IFERROR(INDEX(Data,MATCH($BH$23,Numb,0),MATCH($N$10,Lang,0)),$BH$23)</f>
        <v>PNT</v>
      </c>
      <c r="Y36" s="13"/>
      <c r="AC36" s="119">
        <f>AD36+AN36+AO36+AP36</f>
        <v>3</v>
      </c>
      <c r="AD36" s="119">
        <f>RANK(AI36,AI34:AI37,0)</f>
        <v>3</v>
      </c>
      <c r="AE36" s="119" t="str">
        <f>IFERROR(INDEX(Data,MATCH(AR36,Numb,0),MATCH($N$10,Lang,0)),AR36)</f>
        <v>Poland</v>
      </c>
      <c r="AF36" s="119">
        <f>IFERROR(COUNTIF($AZ$23:$BA$58,"W"&amp;$AE36),0)</f>
        <v>0</v>
      </c>
      <c r="AG36" s="119">
        <f>IFERROR(COUNTIF($AZ$23:$BA$58,"D"&amp;$AE36),0)</f>
        <v>2</v>
      </c>
      <c r="AH36" s="119">
        <f>IFERROR(COUNTIF($AZ$23:$BA$58,"L"&amp;$AE36),0)</f>
        <v>1</v>
      </c>
      <c r="AI36" s="119">
        <f t="shared" si="19"/>
        <v>2</v>
      </c>
      <c r="AJ36" s="119">
        <f>SUMIF($K$23:$K$58,$AE36,$L$23:$L$58)+SUMIF($N$23:$N$58,$AE36,$M$23:$M$58)</f>
        <v>8</v>
      </c>
      <c r="AK36" s="119">
        <f>SUMIF($K$23:$K$58,$AE36,$M$23:$M$58)+SUMIF($N$23:$N$58,$AE36,$L$23:$L$58)</f>
        <v>9</v>
      </c>
      <c r="AL36" s="119">
        <f t="shared" si="20"/>
        <v>-1</v>
      </c>
      <c r="AM36" s="119">
        <f>IFERROR(VLOOKUP($AR36,Sheet3!$O:$P,2,0),0)/100000</f>
        <v>0.28305999999999998</v>
      </c>
      <c r="AN36" s="119">
        <f>SUMPRODUCT((AI34:AI37=AI36)*(AL34:AL37&gt;AL36))</f>
        <v>0</v>
      </c>
      <c r="AO36" s="119">
        <f>SUMPRODUCT((AI34:AI37=AI36)*(AL34:AL37=AL36)*(AJ34:AJ37&gt;AJ36))</f>
        <v>0</v>
      </c>
      <c r="AP36" s="119">
        <f>SUMPRODUCT((AI34:AI37=AI36)*(AL34:AL37=AL36)*(AJ34:AJ37=AJ36)*(AM34:AM37&gt;AM36))</f>
        <v>0</v>
      </c>
      <c r="AQ36" s="11"/>
      <c r="AR36" s="11" t="s">
        <v>1691</v>
      </c>
      <c r="AS36" s="11"/>
      <c r="AT36" s="103">
        <f t="shared" si="12"/>
        <v>42536.708333333336</v>
      </c>
      <c r="AU36" s="7">
        <f>DATE(2016,6,15)+TIME(17,0,0)+INDEX(Sheet3!$I$2:$I$28,MATCH($N$12,GMT,0))</f>
        <v>42536.708333333336</v>
      </c>
      <c r="AW36" s="11" t="s">
        <v>2308</v>
      </c>
      <c r="AX36" s="11" t="s">
        <v>1086</v>
      </c>
      <c r="AY36" s="11" t="s">
        <v>1481</v>
      </c>
      <c r="AZ36" s="11" t="str">
        <f t="shared" si="10"/>
        <v>WRomania</v>
      </c>
      <c r="BA36" s="11" t="str">
        <f t="shared" si="11"/>
        <v>LSwitzerland</v>
      </c>
      <c r="BI36" s="11">
        <f>RANK(BM36,$BM$24:$BM$47)+COUNTIF($BM$24:BM36,BM36)-1</f>
        <v>7</v>
      </c>
      <c r="BJ36" s="90">
        <f t="array" ref="BJ36">SUM(IF(BM36&lt;$BM$24:$BM$47,1/COUNTIF($BM$24:$BM$47,$BM$24:$BM$47)))+1</f>
        <v>5</v>
      </c>
      <c r="BK36" s="11" t="str">
        <f>Sheet2!A59</f>
        <v>Northern Ireland</v>
      </c>
      <c r="BL36" s="11" t="str">
        <f>VLOOKUP(BK36,Sheet2!$A:$B,2,0)</f>
        <v>Northern Ireland</v>
      </c>
      <c r="BM36" s="11">
        <f t="shared" si="13"/>
        <v>15</v>
      </c>
      <c r="BO36" s="11" t="s">
        <v>2382</v>
      </c>
      <c r="BP36" s="107">
        <f t="shared" si="0"/>
        <v>3</v>
      </c>
      <c r="BQ36" s="97">
        <f t="shared" si="1"/>
        <v>3</v>
      </c>
      <c r="BR36" s="11"/>
      <c r="BS36" s="108"/>
    </row>
    <row r="37" spans="2:71">
      <c r="B37" s="40" t="s">
        <v>2383</v>
      </c>
      <c r="C37" s="128" t="str">
        <f t="shared" si="2"/>
        <v>Wed</v>
      </c>
      <c r="D37" s="128" t="str">
        <f t="shared" si="3"/>
        <v>Jun 15, 2016</v>
      </c>
      <c r="E37" s="129">
        <f t="shared" si="17"/>
        <v>0.83333333333333337</v>
      </c>
      <c r="F37" s="187" t="str">
        <f t="shared" si="5"/>
        <v>Stade Vélodrome, Marseille</v>
      </c>
      <c r="G37" s="187"/>
      <c r="H37" s="187"/>
      <c r="I37" s="42" t="s">
        <v>2500</v>
      </c>
      <c r="J37" s="55"/>
      <c r="K37" s="40" t="str">
        <f t="shared" si="6"/>
        <v>France</v>
      </c>
      <c r="L37" s="125">
        <v>1</v>
      </c>
      <c r="M37" s="125">
        <v>9</v>
      </c>
      <c r="N37" s="130" t="str">
        <f t="shared" si="7"/>
        <v>Albania</v>
      </c>
      <c r="O37" s="127"/>
      <c r="P37" s="94"/>
      <c r="Q37" s="94"/>
      <c r="R37" s="104" t="str">
        <f>IFERROR(VLOOKUP(1,AC40:AP43,3,0),0)</f>
        <v>Spain</v>
      </c>
      <c r="S37" s="105">
        <f>SUM(T37:V37)</f>
        <v>3</v>
      </c>
      <c r="T37" s="105">
        <f>IFERROR(VLOOKUP(R37,AE40:AP43,2,0),0)</f>
        <v>2</v>
      </c>
      <c r="U37" s="105">
        <f>IFERROR(VLOOKUP(R37,AE40:AP43,3,0),0)</f>
        <v>0</v>
      </c>
      <c r="V37" s="105">
        <f>IFERROR(VLOOKUP(R37,AE40:AP43,4,0),0)</f>
        <v>1</v>
      </c>
      <c r="W37" s="105" t="str">
        <f>IFERROR(VLOOKUP(R37,AE40:AP43,6,0)&amp;" - "&amp;VLOOKUP(R37,AE40:AP43,7,0),0)</f>
        <v>8 - 5</v>
      </c>
      <c r="X37" s="106">
        <f>IFERROR(VLOOKUP(R37,AE40:AP43,5,0),0)</f>
        <v>6</v>
      </c>
      <c r="Y37" s="13">
        <f>SUM(S37:S40)</f>
        <v>12</v>
      </c>
      <c r="AC37" s="131">
        <f>AD37+AN37+AO37+AP37</f>
        <v>1</v>
      </c>
      <c r="AD37" s="131">
        <f>RANK(AI37,AI34:AI37,0)</f>
        <v>1</v>
      </c>
      <c r="AE37" s="131" t="str">
        <f>IFERROR(INDEX(Data,MATCH(AR37,Numb,0),MATCH($N$10,Lang,0)),AR37)</f>
        <v>Northern Ireland</v>
      </c>
      <c r="AF37" s="131">
        <f>IFERROR(COUNTIF($AZ$23:$BA$58,"W"&amp;$AE37),0)</f>
        <v>3</v>
      </c>
      <c r="AG37" s="131">
        <f>IFERROR(COUNTIF($AZ$23:$BA$58,"D"&amp;$AE37),0)</f>
        <v>0</v>
      </c>
      <c r="AH37" s="131">
        <f>IFERROR(COUNTIF($AZ$23:$BA$58,"L"&amp;$AE37),0)</f>
        <v>0</v>
      </c>
      <c r="AI37" s="131">
        <f t="shared" si="19"/>
        <v>9</v>
      </c>
      <c r="AJ37" s="131">
        <f>SUMIF($K$23:$K$58,$AE37,$L$23:$L$58)+SUMIF($N$23:$N$58,$AE37,$M$23:$M$58)</f>
        <v>8</v>
      </c>
      <c r="AK37" s="131">
        <f>SUMIF($K$23:$K$58,$AE37,$M$23:$M$58)+SUMIF($N$23:$N$58,$AE37,$L$23:$L$58)</f>
        <v>5</v>
      </c>
      <c r="AL37" s="131">
        <f t="shared" si="20"/>
        <v>3</v>
      </c>
      <c r="AM37" s="131">
        <f>IFERROR(VLOOKUP($AR37,Sheet3!$O:$P,2,0),0)/100000</f>
        <v>0.22961000000000001</v>
      </c>
      <c r="AN37" s="131">
        <f>SUMPRODUCT((AI34:AI37=AI37)*(AL34:AL37&gt;AL37))</f>
        <v>0</v>
      </c>
      <c r="AO37" s="131">
        <f>SUMPRODUCT((AI34:AI37=AI37)*(AL34:AL37=AL37)*(AJ34:AJ37&gt;AJ37))</f>
        <v>0</v>
      </c>
      <c r="AP37" s="131">
        <f>SUMPRODUCT((AI34:AI37=AI37)*(AL34:AL37=AL37)*(AJ34:AJ37=AJ37)*(AM34:AM37&gt;AM37))</f>
        <v>0</v>
      </c>
      <c r="AQ37" s="11"/>
      <c r="AR37" s="11" t="s">
        <v>1442</v>
      </c>
      <c r="AS37" s="11"/>
      <c r="AT37" s="103">
        <f t="shared" si="12"/>
        <v>42536.833333333336</v>
      </c>
      <c r="AU37" s="7">
        <f>DATE(2016,6,15)+TIME(20,0,0)+INDEX(Sheet3!$I$2:$I$28,MATCH($N$12,GMT,0))</f>
        <v>42536.833333333336</v>
      </c>
      <c r="AW37" s="11" t="s">
        <v>2307</v>
      </c>
      <c r="AX37" s="11" t="s">
        <v>1659</v>
      </c>
      <c r="AY37" s="11" t="s">
        <v>1058</v>
      </c>
      <c r="AZ37" s="11" t="str">
        <f t="shared" si="10"/>
        <v>LFrance</v>
      </c>
      <c r="BA37" s="11" t="str">
        <f t="shared" si="11"/>
        <v>WAlbania</v>
      </c>
      <c r="BI37" s="11">
        <f>RANK(BM37,$BM$24:$BM$47)+COUNTIF($BM$24:BM37,BM37)-1</f>
        <v>14</v>
      </c>
      <c r="BJ37" s="90">
        <f t="array" ref="BJ37">SUM(IF(BM37&lt;$BM$24:$BM$47,1/COUNTIF($BM$24:$BM$47,$BM$24:$BM$47)))+1</f>
        <v>7.9999999999999982</v>
      </c>
      <c r="BK37" s="11" t="str">
        <f>Sheet2!A60</f>
        <v>Switzerland</v>
      </c>
      <c r="BL37" s="11" t="str">
        <f>VLOOKUP(BK37,Sheet2!$A:$B,2,0)</f>
        <v>Switzerland</v>
      </c>
      <c r="BM37" s="11">
        <f t="shared" si="13"/>
        <v>9</v>
      </c>
      <c r="BO37" s="11" t="s">
        <v>2383</v>
      </c>
      <c r="BP37" s="107">
        <f t="shared" si="0"/>
        <v>5</v>
      </c>
      <c r="BQ37" s="97">
        <f t="shared" si="1"/>
        <v>5</v>
      </c>
      <c r="BR37" s="11"/>
      <c r="BS37" s="108"/>
    </row>
    <row r="38" spans="2:71">
      <c r="B38" s="40" t="s">
        <v>2384</v>
      </c>
      <c r="C38" s="128" t="str">
        <f t="shared" si="2"/>
        <v>Thu</v>
      </c>
      <c r="D38" s="128" t="str">
        <f t="shared" si="3"/>
        <v>Jun 16, 2016</v>
      </c>
      <c r="E38" s="129">
        <f t="shared" si="17"/>
        <v>0.58333333333333337</v>
      </c>
      <c r="F38" s="187" t="str">
        <f t="shared" si="5"/>
        <v>Stade Bollaert-Delelis, Lens</v>
      </c>
      <c r="G38" s="187"/>
      <c r="H38" s="187"/>
      <c r="I38" s="42" t="s">
        <v>414</v>
      </c>
      <c r="J38" s="55"/>
      <c r="K38" s="40" t="str">
        <f t="shared" si="6"/>
        <v>England</v>
      </c>
      <c r="L38" s="125">
        <v>6</v>
      </c>
      <c r="M38" s="125">
        <v>9</v>
      </c>
      <c r="N38" s="130" t="str">
        <f t="shared" si="7"/>
        <v>Wales</v>
      </c>
      <c r="O38" s="127"/>
      <c r="P38" s="94"/>
      <c r="Q38" s="94"/>
      <c r="R38" s="110" t="str">
        <f>IFERROR(VLOOKUP(2,AC40:AP43,3,0),0)</f>
        <v>Turkey</v>
      </c>
      <c r="S38" s="111">
        <f t="shared" ref="S38:S40" si="21">SUM(T38:V38)</f>
        <v>3</v>
      </c>
      <c r="T38" s="111">
        <f>IFERROR(VLOOKUP(R38,AE40:AP43,2,0),0)</f>
        <v>2</v>
      </c>
      <c r="U38" s="111">
        <f>IFERROR(VLOOKUP(R38,AE40:AP43,3,0),0)</f>
        <v>0</v>
      </c>
      <c r="V38" s="111">
        <f>IFERROR(VLOOKUP(R38,AE40:AP43,4,0),0)</f>
        <v>1</v>
      </c>
      <c r="W38" s="111" t="str">
        <f>IFERROR(VLOOKUP(R38,AE40:AP43,6,0)&amp;" - "&amp;VLOOKUP(R38,AE40:AP43,7,0),0)</f>
        <v>8 - 8</v>
      </c>
      <c r="X38" s="112">
        <f>IFERROR(VLOOKUP(R38,AE40:AP43,5,0),0)</f>
        <v>6</v>
      </c>
      <c r="Y38" s="13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03">
        <f t="shared" si="12"/>
        <v>42537.583333333336</v>
      </c>
      <c r="AU38" s="7">
        <f>DATE(2016,6,16)+TIME(14,0,0)+INDEX(Sheet3!$I$2:$I$28,MATCH($N$12,GMT,0))</f>
        <v>42537.583333333336</v>
      </c>
      <c r="AW38" s="11" t="s">
        <v>2310</v>
      </c>
      <c r="AX38" s="11" t="s">
        <v>1726</v>
      </c>
      <c r="AY38" s="11" t="s">
        <v>1376</v>
      </c>
      <c r="AZ38" s="11" t="str">
        <f t="shared" si="10"/>
        <v>LEngland</v>
      </c>
      <c r="BA38" s="11" t="str">
        <f t="shared" si="11"/>
        <v>WWales</v>
      </c>
      <c r="BI38" s="11">
        <f>RANK(BM38,$BM$24:$BM$47)+COUNTIF($BM$24:BM38,BM38)-1</f>
        <v>5</v>
      </c>
      <c r="BJ38" s="90">
        <f t="array" ref="BJ38">SUM(IF(BM38&lt;$BM$24:$BM$47,1/COUNTIF($BM$24:$BM$47,$BM$24:$BM$47)))+1</f>
        <v>4</v>
      </c>
      <c r="BK38" s="11" t="str">
        <f>Sheet2!A61</f>
        <v>Czech Republic</v>
      </c>
      <c r="BL38" s="11" t="str">
        <f>VLOOKUP(BK38,Sheet2!$A:$B,2,0)</f>
        <v>Czech Republic</v>
      </c>
      <c r="BM38" s="11">
        <f t="shared" si="13"/>
        <v>16</v>
      </c>
      <c r="BO38" s="11" t="s">
        <v>2384</v>
      </c>
      <c r="BP38" s="107">
        <f t="shared" si="0"/>
        <v>2</v>
      </c>
      <c r="BQ38" s="97">
        <f t="shared" si="1"/>
        <v>1</v>
      </c>
      <c r="BR38" s="11"/>
      <c r="BS38" s="108"/>
    </row>
    <row r="39" spans="2:71">
      <c r="B39" s="40" t="s">
        <v>2385</v>
      </c>
      <c r="C39" s="128" t="str">
        <f t="shared" si="2"/>
        <v>Thu</v>
      </c>
      <c r="D39" s="128" t="str">
        <f t="shared" si="3"/>
        <v>Jun 16, 2016</v>
      </c>
      <c r="E39" s="129">
        <f t="shared" si="17"/>
        <v>0.70833333333333337</v>
      </c>
      <c r="F39" s="187" t="str">
        <f t="shared" si="5"/>
        <v>Parc Olympique Lyonnais, Lyon</v>
      </c>
      <c r="G39" s="187"/>
      <c r="H39" s="187"/>
      <c r="I39" s="42" t="s">
        <v>661</v>
      </c>
      <c r="J39" s="55"/>
      <c r="K39" s="40" t="str">
        <f t="shared" si="6"/>
        <v>Ukraine</v>
      </c>
      <c r="L39" s="125">
        <v>1</v>
      </c>
      <c r="M39" s="125">
        <v>2</v>
      </c>
      <c r="N39" s="130" t="str">
        <f t="shared" si="7"/>
        <v>Northern Ireland</v>
      </c>
      <c r="O39" s="127"/>
      <c r="P39" s="94"/>
      <c r="Q39" s="94"/>
      <c r="R39" s="110" t="str">
        <f>IFERROR(VLOOKUP(3,AC40:AP43,3,0),0)</f>
        <v>Czech Republic</v>
      </c>
      <c r="S39" s="111">
        <f t="shared" si="21"/>
        <v>3</v>
      </c>
      <c r="T39" s="111">
        <f>IFERROR(VLOOKUP(R39,AE40:AP43,2,0),0)</f>
        <v>1</v>
      </c>
      <c r="U39" s="111">
        <f>IFERROR(VLOOKUP(R39,AE40:AP43,3,0),0)</f>
        <v>0</v>
      </c>
      <c r="V39" s="111">
        <f>IFERROR(VLOOKUP(R39,AE40:AP43,4,0),0)</f>
        <v>2</v>
      </c>
      <c r="W39" s="111" t="str">
        <f>IFERROR(VLOOKUP(R39,AE40:AP43,6,0)&amp;" - "&amp;VLOOKUP(R39,AE40:AP43,7,0),0)</f>
        <v>11 - 10</v>
      </c>
      <c r="X39" s="112">
        <f>IFERROR(VLOOKUP(R39,AE40:AP43,5,0),0)</f>
        <v>3</v>
      </c>
      <c r="Y39" s="13">
        <f>IF(AND(S39=3,OR(R39=$AI$66,R39=$AJ$66,R39=$AK$66,R39=$AL$66)),1,0)</f>
        <v>1</v>
      </c>
      <c r="AC39" s="113" t="s">
        <v>2520</v>
      </c>
      <c r="AD39" s="113" t="s">
        <v>2521</v>
      </c>
      <c r="AE39" s="113" t="s">
        <v>1037</v>
      </c>
      <c r="AF39" s="113" t="s">
        <v>378</v>
      </c>
      <c r="AG39" s="113" t="s">
        <v>403</v>
      </c>
      <c r="AH39" s="113" t="s">
        <v>423</v>
      </c>
      <c r="AI39" s="113" t="s">
        <v>482</v>
      </c>
      <c r="AJ39" s="113" t="s">
        <v>2522</v>
      </c>
      <c r="AK39" s="113" t="s">
        <v>2523</v>
      </c>
      <c r="AL39" s="113" t="s">
        <v>2524</v>
      </c>
      <c r="AM39" s="113" t="s">
        <v>2544</v>
      </c>
      <c r="AN39" s="113" t="s">
        <v>2525</v>
      </c>
      <c r="AO39" s="113" t="s">
        <v>2526</v>
      </c>
      <c r="AP39" s="113" t="s">
        <v>2527</v>
      </c>
      <c r="AQ39" s="11"/>
      <c r="AR39" s="114" t="s">
        <v>2528</v>
      </c>
      <c r="AS39" s="11"/>
      <c r="AT39" s="103">
        <f t="shared" si="12"/>
        <v>42537.708333333336</v>
      </c>
      <c r="AU39" s="7">
        <f>DATE(2016,6,16)+TIME(17,0,0)+INDEX(Sheet3!$I$2:$I$28,MATCH($N$12,GMT,0))</f>
        <v>42537.708333333336</v>
      </c>
      <c r="AW39" s="11" t="s">
        <v>2311</v>
      </c>
      <c r="AX39" s="11" t="s">
        <v>1249</v>
      </c>
      <c r="AY39" s="11" t="s">
        <v>1442</v>
      </c>
      <c r="AZ39" s="11" t="str">
        <f t="shared" si="10"/>
        <v>LUkraine</v>
      </c>
      <c r="BA39" s="11" t="str">
        <f t="shared" si="11"/>
        <v>WNorthern Ireland</v>
      </c>
      <c r="BI39" s="11">
        <f>RANK(BM39,$BM$24:$BM$47)+COUNTIF($BM$24:BM39,BM39)-1</f>
        <v>8</v>
      </c>
      <c r="BJ39" s="90">
        <f t="array" ref="BJ39">SUM(IF(BM39&lt;$BM$24:$BM$47,1/COUNTIF($BM$24:$BM$47,$BM$24:$BM$47)))+1</f>
        <v>5</v>
      </c>
      <c r="BK39" s="11" t="str">
        <f>Sheet2!A62</f>
        <v>Republic of Ireland</v>
      </c>
      <c r="BL39" s="11" t="str">
        <f>VLOOKUP(BK39,Sheet2!$A:$B,2,0)</f>
        <v>Republic of Ireland</v>
      </c>
      <c r="BM39" s="11">
        <f t="shared" si="13"/>
        <v>15</v>
      </c>
      <c r="BO39" s="11" t="s">
        <v>2385</v>
      </c>
      <c r="BP39" s="107">
        <f t="shared" si="0"/>
        <v>3</v>
      </c>
      <c r="BQ39" s="97">
        <f t="shared" si="1"/>
        <v>4</v>
      </c>
      <c r="BR39" s="11"/>
      <c r="BS39" s="108"/>
    </row>
    <row r="40" spans="2:71">
      <c r="B40" s="40" t="s">
        <v>2386</v>
      </c>
      <c r="C40" s="128" t="str">
        <f t="shared" si="2"/>
        <v>Thu</v>
      </c>
      <c r="D40" s="128" t="str">
        <f t="shared" si="3"/>
        <v>Jun 16, 2016</v>
      </c>
      <c r="E40" s="129">
        <f t="shared" si="17"/>
        <v>0.83333333333333337</v>
      </c>
      <c r="F40" s="187" t="str">
        <f t="shared" si="5"/>
        <v>Stade de France, Saint-Denis</v>
      </c>
      <c r="G40" s="187"/>
      <c r="H40" s="187"/>
      <c r="I40" s="42" t="s">
        <v>661</v>
      </c>
      <c r="J40" s="55"/>
      <c r="K40" s="40" t="str">
        <f t="shared" si="6"/>
        <v>Germany</v>
      </c>
      <c r="L40" s="125">
        <v>0</v>
      </c>
      <c r="M40" s="125">
        <v>0</v>
      </c>
      <c r="N40" s="130" t="str">
        <f t="shared" si="7"/>
        <v>Poland</v>
      </c>
      <c r="O40" s="127"/>
      <c r="P40" s="94"/>
      <c r="Q40" s="94"/>
      <c r="R40" s="116" t="str">
        <f>IFERROR(VLOOKUP(4,AC40:AP43,3,0),0)</f>
        <v>Croatia</v>
      </c>
      <c r="S40" s="117">
        <f t="shared" si="21"/>
        <v>3</v>
      </c>
      <c r="T40" s="117">
        <f>IFERROR(VLOOKUP(R40,AE40:AP43,2,0),0)</f>
        <v>1</v>
      </c>
      <c r="U40" s="117">
        <f>IFERROR(VLOOKUP(R40,AE40:AP43,3,0),0)</f>
        <v>0</v>
      </c>
      <c r="V40" s="117">
        <f>IFERROR(VLOOKUP(R40,AE40:AP43,4,0),0)</f>
        <v>2</v>
      </c>
      <c r="W40" s="117" t="str">
        <f>IFERROR(VLOOKUP(R40,AE40:AP43,6,0)&amp;" - "&amp;VLOOKUP(R40,AE40:AP43,7,0),0)</f>
        <v>4 - 8</v>
      </c>
      <c r="X40" s="118">
        <f>IFERROR(VLOOKUP(R40,AE40:AP43,5,0),0)</f>
        <v>3</v>
      </c>
      <c r="Y40" s="13"/>
      <c r="AC40" s="119">
        <f>AD40+AN40+AO40+AP40</f>
        <v>1</v>
      </c>
      <c r="AD40" s="119">
        <f>RANK(AI40,AI40:AI43,0)</f>
        <v>1</v>
      </c>
      <c r="AE40" s="119" t="str">
        <f>IFERROR(INDEX(Data,MATCH(AR40,Numb,0),MATCH($N$10,Lang,0)),AR40)</f>
        <v>Spain</v>
      </c>
      <c r="AF40" s="119">
        <f>IFERROR(COUNTIF($AZ$23:$BA$58,"W"&amp;$AE40),0)</f>
        <v>2</v>
      </c>
      <c r="AG40" s="119">
        <f>IFERROR(COUNTIF($AZ$23:$BA$58,"D"&amp;$AE40),0)</f>
        <v>0</v>
      </c>
      <c r="AH40" s="119">
        <f>IFERROR(COUNTIF($AZ$23:$BA$58,"L"&amp;$AE40),0)</f>
        <v>1</v>
      </c>
      <c r="AI40" s="119">
        <f>AF40*3+AG40*1</f>
        <v>6</v>
      </c>
      <c r="AJ40" s="119">
        <f>SUMIF($K$23:$K$58,$AE40,$L$23:$L$58)+SUMIF($N$23:$N$58,$AE40,$M$23:$M$58)</f>
        <v>8</v>
      </c>
      <c r="AK40" s="119">
        <f>SUMIF($K$23:$K$58,$AE40,$M$23:$M$58)+SUMIF($N$23:$N$58,$AE40,$L$23:$L$58)</f>
        <v>5</v>
      </c>
      <c r="AL40" s="119">
        <f>AJ40-AK40</f>
        <v>3</v>
      </c>
      <c r="AM40" s="119">
        <f>IFERROR(VLOOKUP($AR40,Sheet3!$O:$P,2,0),0)/100000</f>
        <v>0.37962000000000001</v>
      </c>
      <c r="AN40" s="119">
        <f>SUMPRODUCT((AI40:AI43=AI40)*(AL40:AL43&gt;AL40))</f>
        <v>0</v>
      </c>
      <c r="AO40" s="119">
        <f>SUMPRODUCT((AI40:AI43=AI40)*(AL40:AL43=AL40)*(AJ40:AJ43&gt;AJ40))</f>
        <v>0</v>
      </c>
      <c r="AP40" s="119">
        <f>SUMPRODUCT((AI40:AI43=AI40)*(AL40:AL43=AL40)*(AJ40:AJ43=AJ40)*(AM40:AM43&gt;AM40))</f>
        <v>0</v>
      </c>
      <c r="AQ40" s="11"/>
      <c r="AR40" s="11" t="s">
        <v>1120</v>
      </c>
      <c r="AS40" s="11"/>
      <c r="AT40" s="103">
        <f t="shared" si="12"/>
        <v>42537.833333333336</v>
      </c>
      <c r="AU40" s="7">
        <f>DATE(2016,6,16)+TIME(20,0,0)+INDEX(Sheet3!$I$2:$I$28,MATCH($N$12,GMT,0))</f>
        <v>42537.833333333336</v>
      </c>
      <c r="AW40" s="11" t="s">
        <v>2315</v>
      </c>
      <c r="AX40" s="11" t="s">
        <v>1339</v>
      </c>
      <c r="AY40" s="11" t="s">
        <v>1691</v>
      </c>
      <c r="AZ40" s="11" t="str">
        <f t="shared" si="10"/>
        <v>DGermany</v>
      </c>
      <c r="BA40" s="11" t="str">
        <f t="shared" si="11"/>
        <v>DPoland</v>
      </c>
      <c r="BI40" s="11">
        <f>RANK(BM40,$BM$24:$BM$47)+COUNTIF($BM$24:BM40,BM40)-1</f>
        <v>24</v>
      </c>
      <c r="BJ40" s="90">
        <f t="array" ref="BJ40">SUM(IF(BM40&lt;$BM$24:$BM$47,1/COUNTIF($BM$24:$BM$47,$BM$24:$BM$47)))+1</f>
        <v>14.000000000000002</v>
      </c>
      <c r="BK40" s="11" t="str">
        <f>Sheet2!A63</f>
        <v>Iceland</v>
      </c>
      <c r="BL40" s="11" t="str">
        <f>VLOOKUP(BK40,Sheet2!$A:$B,2,0)</f>
        <v>Iceland</v>
      </c>
      <c r="BM40" s="11">
        <f t="shared" si="13"/>
        <v>2</v>
      </c>
      <c r="BO40" s="11" t="s">
        <v>2386</v>
      </c>
      <c r="BP40" s="107">
        <f t="shared" si="0"/>
        <v>1</v>
      </c>
      <c r="BQ40" s="97">
        <f t="shared" si="1"/>
        <v>0</v>
      </c>
      <c r="BR40" s="11"/>
      <c r="BS40" s="108"/>
    </row>
    <row r="41" spans="2:71">
      <c r="B41" s="40" t="s">
        <v>2387</v>
      </c>
      <c r="C41" s="128" t="str">
        <f t="shared" si="2"/>
        <v>Fri</v>
      </c>
      <c r="D41" s="128" t="str">
        <f t="shared" si="3"/>
        <v>Jun 17, 2016</v>
      </c>
      <c r="E41" s="129">
        <f t="shared" si="17"/>
        <v>0.58333333333333337</v>
      </c>
      <c r="F41" s="187" t="str">
        <f t="shared" si="5"/>
        <v>Stadium Municipal, Toulouse</v>
      </c>
      <c r="G41" s="187"/>
      <c r="H41" s="187"/>
      <c r="I41" s="42" t="s">
        <v>396</v>
      </c>
      <c r="J41" s="55"/>
      <c r="K41" s="40" t="str">
        <f t="shared" si="6"/>
        <v>Italy</v>
      </c>
      <c r="L41" s="125">
        <v>7</v>
      </c>
      <c r="M41" s="125">
        <v>2</v>
      </c>
      <c r="N41" s="130" t="str">
        <f t="shared" si="7"/>
        <v>Sweden</v>
      </c>
      <c r="O41" s="127"/>
      <c r="P41" s="94"/>
      <c r="Q41" s="94"/>
      <c r="R41" s="94"/>
      <c r="S41" s="94"/>
      <c r="T41" s="94"/>
      <c r="U41" s="94"/>
      <c r="V41" s="94"/>
      <c r="W41" s="94"/>
      <c r="Y41" s="13"/>
      <c r="AC41" s="119">
        <f>AD41+AN41+AO41+AP41</f>
        <v>4</v>
      </c>
      <c r="AD41" s="119">
        <f>RANK(AI41,AI40:AI43,0)</f>
        <v>3</v>
      </c>
      <c r="AE41" s="119" t="str">
        <f>IFERROR(INDEX(Data,MATCH(AR41,Numb,0),MATCH($N$10,Lang,0)),AR41)</f>
        <v>Croatia</v>
      </c>
      <c r="AF41" s="119">
        <f>IFERROR(COUNTIF($AZ$23:$BA$58,"W"&amp;$AE41),0)</f>
        <v>1</v>
      </c>
      <c r="AG41" s="119">
        <f>IFERROR(COUNTIF($AZ$23:$BA$58,"D"&amp;$AE41),0)</f>
        <v>0</v>
      </c>
      <c r="AH41" s="119">
        <f>IFERROR(COUNTIF($AZ$23:$BA$58,"L"&amp;$AE41),0)</f>
        <v>2</v>
      </c>
      <c r="AI41" s="119">
        <f t="shared" ref="AI41:AI43" si="22">AF41*3+AG41*1</f>
        <v>3</v>
      </c>
      <c r="AJ41" s="119">
        <f>SUMIF($K$23:$K$58,$AE41,$L$23:$L$58)+SUMIF($N$23:$N$58,$AE41,$M$23:$M$58)</f>
        <v>4</v>
      </c>
      <c r="AK41" s="119">
        <f>SUMIF($K$23:$K$58,$AE41,$M$23:$M$58)+SUMIF($N$23:$N$58,$AE41,$L$23:$L$58)</f>
        <v>8</v>
      </c>
      <c r="AL41" s="119">
        <f t="shared" ref="AL41:AL43" si="23">AJ41-AK41</f>
        <v>-4</v>
      </c>
      <c r="AM41" s="119">
        <f>IFERROR(VLOOKUP($AR41,Sheet3!$O:$P,2,0),0)/100000</f>
        <v>0.30642000000000003</v>
      </c>
      <c r="AN41" s="119">
        <f>SUMPRODUCT((AI40:AI43=AI41)*(AL40:AL43&gt;AL41))</f>
        <v>1</v>
      </c>
      <c r="AO41" s="119">
        <f>SUMPRODUCT((AI40:AI43=AI41)*(AL40:AL43=AL41)*(AJ40:AJ43&gt;AJ41))</f>
        <v>0</v>
      </c>
      <c r="AP41" s="119">
        <f>SUMPRODUCT((AI40:AI43=AI41)*(AL40:AL43=AL41)*(AJ40:AJ43=AJ41)*(AM40:AM43&gt;AM41))</f>
        <v>0</v>
      </c>
      <c r="AQ41" s="11"/>
      <c r="AR41" s="11" t="s">
        <v>1404</v>
      </c>
      <c r="AS41" s="11"/>
      <c r="AT41" s="103">
        <f t="shared" si="12"/>
        <v>42538.583333333336</v>
      </c>
      <c r="AU41" s="7">
        <f>DATE(2016,6,17)+TIME(14,0,0)+INDEX(Sheet3!$I$2:$I$28,MATCH($N$12,GMT,0))</f>
        <v>42538.583333333336</v>
      </c>
      <c r="AW41" s="11" t="s">
        <v>2309</v>
      </c>
      <c r="AX41" s="11" t="s">
        <v>1156</v>
      </c>
      <c r="AY41" s="11" t="s">
        <v>1788</v>
      </c>
      <c r="AZ41" s="11" t="str">
        <f t="shared" si="10"/>
        <v>WItaly</v>
      </c>
      <c r="BA41" s="11" t="str">
        <f t="shared" si="11"/>
        <v>LSweden</v>
      </c>
      <c r="BI41" s="11">
        <f>RANK(BM41,$BM$24:$BM$47)+COUNTIF($BM$24:BM41,BM41)-1</f>
        <v>20</v>
      </c>
      <c r="BJ41" s="90">
        <f t="array" ref="BJ41">SUM(IF(BM41&lt;$BM$24:$BM$47,1/COUNTIF($BM$24:$BM$47,$BM$24:$BM$47)))+1</f>
        <v>11</v>
      </c>
      <c r="BK41" s="11" t="str">
        <f>Sheet2!A64</f>
        <v>Austria</v>
      </c>
      <c r="BL41" s="11" t="str">
        <f>VLOOKUP(BK41,Sheet2!$A:$B,2,0)</f>
        <v>Austria</v>
      </c>
      <c r="BM41" s="11">
        <f t="shared" si="13"/>
        <v>6</v>
      </c>
      <c r="BO41" s="11" t="s">
        <v>2387</v>
      </c>
      <c r="BP41" s="107">
        <f t="shared" si="0"/>
        <v>0</v>
      </c>
      <c r="BQ41" s="97">
        <f t="shared" si="1"/>
        <v>2</v>
      </c>
      <c r="BR41" s="11"/>
      <c r="BS41" s="108"/>
    </row>
    <row r="42" spans="2:71">
      <c r="B42" s="40" t="s">
        <v>2388</v>
      </c>
      <c r="C42" s="128" t="str">
        <f t="shared" si="2"/>
        <v>Fri</v>
      </c>
      <c r="D42" s="128" t="str">
        <f t="shared" si="3"/>
        <v>Jun 17, 2016</v>
      </c>
      <c r="E42" s="129">
        <f t="shared" si="17"/>
        <v>0.70833333333333337</v>
      </c>
      <c r="F42" s="187" t="str">
        <f t="shared" si="5"/>
        <v>Stade Geoffroy-Guichard, Saint-Étienne</v>
      </c>
      <c r="G42" s="187"/>
      <c r="H42" s="187"/>
      <c r="I42" s="42" t="s">
        <v>404</v>
      </c>
      <c r="J42" s="55"/>
      <c r="K42" s="40" t="str">
        <f t="shared" si="6"/>
        <v>Czech Republic</v>
      </c>
      <c r="L42" s="125">
        <v>5</v>
      </c>
      <c r="M42" s="125">
        <v>2</v>
      </c>
      <c r="N42" s="130" t="str">
        <f t="shared" si="7"/>
        <v>Croatia</v>
      </c>
      <c r="O42" s="127"/>
      <c r="P42" s="94"/>
      <c r="Q42" s="94"/>
      <c r="R42" s="100" t="str">
        <f>IFERROR(INDEX(Data,MATCH($BB$23,Numb,0),MATCH($N$10,Lang,0)),$BB$23)&amp;" E"</f>
        <v>Group E</v>
      </c>
      <c r="S42" s="101" t="str">
        <f>IFERROR(INDEX(Data,MATCH($BC$23,Numb,0),MATCH($N$10,Lang,0)),$BC$23)</f>
        <v>PL</v>
      </c>
      <c r="T42" s="101" t="str">
        <f>IFERROR(INDEX(Data,MATCH($BD$23,Numb,0),MATCH($N$10,Lang,0)),$BD$23)</f>
        <v>W</v>
      </c>
      <c r="U42" s="101" t="str">
        <f>IFERROR(INDEX(Data,MATCH($BE$23,Numb,0),MATCH($N$10,Lang,0)),$BE$23)</f>
        <v>DRAW</v>
      </c>
      <c r="V42" s="101" t="str">
        <f>IFERROR(INDEX(Data,MATCH($BF$23,Numb,0),MATCH($N$10,Lang,0)),$BF$23)</f>
        <v>L</v>
      </c>
      <c r="W42" s="101" t="str">
        <f>IFERROR(INDEX(Data,MATCH($BG$23,Numb,0),MATCH($N$10,Lang,0)),$BG$23)</f>
        <v>GF - GA</v>
      </c>
      <c r="X42" s="102" t="str">
        <f>IFERROR(INDEX(Data,MATCH($BH$23,Numb,0),MATCH($N$10,Lang,0)),$BH$23)</f>
        <v>PNT</v>
      </c>
      <c r="Y42" s="13"/>
      <c r="AC42" s="119">
        <f>AD42+AN42+AO42+AP42</f>
        <v>3</v>
      </c>
      <c r="AD42" s="119">
        <f>RANK(AI42,AI40:AI43,0)</f>
        <v>3</v>
      </c>
      <c r="AE42" s="119" t="str">
        <f>IFERROR(INDEX(Data,MATCH(AR42,Numb,0),MATCH($N$10,Lang,0)),AR42)</f>
        <v>Czech Republic</v>
      </c>
      <c r="AF42" s="119">
        <f>IFERROR(COUNTIF($AZ$23:$BA$58,"W"&amp;$AE42),0)</f>
        <v>1</v>
      </c>
      <c r="AG42" s="119">
        <f>IFERROR(COUNTIF($AZ$23:$BA$58,"D"&amp;$AE42),0)</f>
        <v>0</v>
      </c>
      <c r="AH42" s="119">
        <f>IFERROR(COUNTIF($AZ$23:$BA$58,"L"&amp;$AE42),0)</f>
        <v>2</v>
      </c>
      <c r="AI42" s="119">
        <f t="shared" si="22"/>
        <v>3</v>
      </c>
      <c r="AJ42" s="119">
        <f>SUMIF($K$23:$K$58,$AE42,$L$23:$L$58)+SUMIF($N$23:$N$58,$AE42,$M$23:$M$58)</f>
        <v>11</v>
      </c>
      <c r="AK42" s="119">
        <f>SUMIF($K$23:$K$58,$AE42,$M$23:$M$58)+SUMIF($N$23:$N$58,$AE42,$L$23:$L$58)</f>
        <v>10</v>
      </c>
      <c r="AL42" s="119">
        <f t="shared" si="23"/>
        <v>1</v>
      </c>
      <c r="AM42" s="119">
        <f>IFERROR(VLOOKUP($AR42,Sheet3!$O:$P,2,0),0)/100000</f>
        <v>0.29403000000000001</v>
      </c>
      <c r="AN42" s="119">
        <f>SUMPRODUCT((AI40:AI43=AI42)*(AL40:AL43&gt;AL42))</f>
        <v>0</v>
      </c>
      <c r="AO42" s="119">
        <f>SUMPRODUCT((AI40:AI43=AI42)*(AL40:AL43=AL42)*(AJ40:AJ43&gt;AJ42))</f>
        <v>0</v>
      </c>
      <c r="AP42" s="119">
        <f>SUMPRODUCT((AI40:AI43=AI42)*(AL40:AL43=AL42)*(AJ40:AJ43=AJ42)*(AM40:AM43&gt;AM42))</f>
        <v>0</v>
      </c>
      <c r="AQ42" s="11"/>
      <c r="AR42" s="11" t="s">
        <v>1518</v>
      </c>
      <c r="AS42" s="11"/>
      <c r="AT42" s="103">
        <f t="shared" si="12"/>
        <v>42538.708333333336</v>
      </c>
      <c r="AU42" s="7">
        <f>DATE(2016,6,17)+TIME(17,0,0)+INDEX(Sheet3!$I$2:$I$28,MATCH($N$12,GMT,0))</f>
        <v>42538.708333333336</v>
      </c>
      <c r="AW42" s="11" t="s">
        <v>2313</v>
      </c>
      <c r="AX42" s="11" t="s">
        <v>1518</v>
      </c>
      <c r="AY42" s="11" t="s">
        <v>1404</v>
      </c>
      <c r="AZ42" s="11" t="str">
        <f t="shared" si="10"/>
        <v>WCzech Republic</v>
      </c>
      <c r="BA42" s="11" t="str">
        <f t="shared" si="11"/>
        <v>LCroatia</v>
      </c>
      <c r="BI42" s="11">
        <f>RANK(BM42,$BM$24:$BM$47)+COUNTIF($BM$24:BM42,BM42)-1</f>
        <v>12</v>
      </c>
      <c r="BJ42" s="90">
        <f t="array" ref="BJ42">SUM(IF(BM42&lt;$BM$24:$BM$47,1/COUNTIF($BM$24:$BM$47,$BM$24:$BM$47)))+1</f>
        <v>6.9999999999999991</v>
      </c>
      <c r="BK42" s="11" t="str">
        <f>Sheet2!A65</f>
        <v>France</v>
      </c>
      <c r="BL42" s="11" t="str">
        <f>VLOOKUP(BK42,Sheet2!$A:$B,2,0)</f>
        <v>France</v>
      </c>
      <c r="BM42" s="11">
        <f t="shared" si="13"/>
        <v>11</v>
      </c>
      <c r="BO42" s="11" t="s">
        <v>2388</v>
      </c>
      <c r="BP42" s="107">
        <f t="shared" si="0"/>
        <v>4</v>
      </c>
      <c r="BQ42" s="97">
        <f t="shared" si="1"/>
        <v>4</v>
      </c>
      <c r="BR42" s="11"/>
      <c r="BS42" s="108"/>
    </row>
    <row r="43" spans="2:71">
      <c r="B43" s="40" t="s">
        <v>2389</v>
      </c>
      <c r="C43" s="128" t="str">
        <f t="shared" si="2"/>
        <v>Fri</v>
      </c>
      <c r="D43" s="128" t="str">
        <f t="shared" si="3"/>
        <v>Jun 17, 2016</v>
      </c>
      <c r="E43" s="129">
        <f t="shared" si="17"/>
        <v>0.83333333333333337</v>
      </c>
      <c r="F43" s="187" t="str">
        <f t="shared" si="5"/>
        <v>Allianz Riviera, Nice</v>
      </c>
      <c r="G43" s="187"/>
      <c r="H43" s="187"/>
      <c r="I43" s="42" t="s">
        <v>404</v>
      </c>
      <c r="J43" s="55"/>
      <c r="K43" s="40" t="str">
        <f t="shared" si="6"/>
        <v>Spain</v>
      </c>
      <c r="L43" s="125">
        <v>4</v>
      </c>
      <c r="M43" s="125">
        <v>1</v>
      </c>
      <c r="N43" s="130" t="str">
        <f t="shared" si="7"/>
        <v>Turkey</v>
      </c>
      <c r="O43" s="127"/>
      <c r="P43" s="94"/>
      <c r="Q43" s="94"/>
      <c r="R43" s="104" t="str">
        <f>IFERROR(VLOOKUP(1,AC46:AP49,3,0),0)</f>
        <v>Italy</v>
      </c>
      <c r="S43" s="105">
        <f>SUM(T43:V43)</f>
        <v>3</v>
      </c>
      <c r="T43" s="105">
        <f>IFERROR(VLOOKUP(R43,AE46:AP49,2,0),0)</f>
        <v>2</v>
      </c>
      <c r="U43" s="105">
        <f>IFERROR(VLOOKUP(R43,AE46:AP49,3,0),0)</f>
        <v>1</v>
      </c>
      <c r="V43" s="105">
        <f>IFERROR(VLOOKUP(R43,AE46:AP49,4,0),0)</f>
        <v>0</v>
      </c>
      <c r="W43" s="105" t="str">
        <f>IFERROR(VLOOKUP(R43,AE46:AP49,6,0)&amp;" - "&amp;VLOOKUP(R43,AE46:AP49,7,0),0)</f>
        <v>16 - 9</v>
      </c>
      <c r="X43" s="106">
        <f>IFERROR(VLOOKUP(R43,AE46:AP49,5,0),0)</f>
        <v>7</v>
      </c>
      <c r="Y43" s="13">
        <f>SUM(S43:S46)</f>
        <v>12</v>
      </c>
      <c r="Z43" s="94"/>
      <c r="AC43" s="131">
        <f>AD43+AN43+AO43+AP43</f>
        <v>2</v>
      </c>
      <c r="AD43" s="131">
        <f>RANK(AI43,AI40:AI43,0)</f>
        <v>1</v>
      </c>
      <c r="AE43" s="131" t="str">
        <f>IFERROR(INDEX(Data,MATCH(AR43,Numb,0),MATCH($N$10,Lang,0)),AR43)</f>
        <v>Turkey</v>
      </c>
      <c r="AF43" s="131">
        <f>IFERROR(COUNTIF($AZ$23:$BA$58,"W"&amp;$AE43),0)</f>
        <v>2</v>
      </c>
      <c r="AG43" s="131">
        <f>IFERROR(COUNTIF($AZ$23:$BA$58,"D"&amp;$AE43),0)</f>
        <v>0</v>
      </c>
      <c r="AH43" s="131">
        <f>IFERROR(COUNTIF($AZ$23:$BA$58,"L"&amp;$AE43),0)</f>
        <v>1</v>
      </c>
      <c r="AI43" s="131">
        <f t="shared" si="22"/>
        <v>6</v>
      </c>
      <c r="AJ43" s="131">
        <f>SUMIF($K$23:$K$58,$AE43,$L$23:$L$58)+SUMIF($N$23:$N$58,$AE43,$M$23:$M$58)</f>
        <v>8</v>
      </c>
      <c r="AK43" s="131">
        <f>SUMIF($K$23:$K$58,$AE43,$M$23:$M$58)+SUMIF($N$23:$N$58,$AE43,$L$23:$L$58)</f>
        <v>8</v>
      </c>
      <c r="AL43" s="131">
        <f t="shared" si="23"/>
        <v>0</v>
      </c>
      <c r="AM43" s="131">
        <f>IFERROR(VLOOKUP($AR43,Sheet3!$O:$P,2,0),0)/100000</f>
        <v>0.27033000000000001</v>
      </c>
      <c r="AN43" s="131">
        <f>SUMPRODUCT((AI40:AI43=AI43)*(AL40:AL43&gt;AL43))</f>
        <v>1</v>
      </c>
      <c r="AO43" s="131">
        <f>SUMPRODUCT((AI40:AI43=AI43)*(AL40:AL43=AL43)*(AJ40:AJ43&gt;AJ43))</f>
        <v>0</v>
      </c>
      <c r="AP43" s="131">
        <f>SUMPRODUCT((AI40:AI43=AI43)*(AL40:AL43=AL43)*(AJ40:AJ43=AJ43)*(AM40:AM43&gt;AM43))</f>
        <v>0</v>
      </c>
      <c r="AQ43" s="11"/>
      <c r="AR43" s="11" t="s">
        <v>1276</v>
      </c>
      <c r="AS43" s="11"/>
      <c r="AT43" s="103">
        <f t="shared" si="12"/>
        <v>42538.833333333336</v>
      </c>
      <c r="AU43" s="7">
        <f>DATE(2016,6,17)+TIME(20,0,0)+INDEX(Sheet3!$I$2:$I$28,MATCH($N$12,GMT,0))</f>
        <v>42538.833333333336</v>
      </c>
      <c r="AW43" s="11" t="s">
        <v>2306</v>
      </c>
      <c r="AX43" s="11" t="s">
        <v>1120</v>
      </c>
      <c r="AY43" s="11" t="s">
        <v>1276</v>
      </c>
      <c r="AZ43" s="11" t="str">
        <f t="shared" si="10"/>
        <v>WSpain</v>
      </c>
      <c r="BA43" s="11" t="str">
        <f t="shared" si="11"/>
        <v>LTurkey</v>
      </c>
      <c r="BI43" s="11">
        <f>RANK(BM43,$BM$24:$BM$47)+COUNTIF($BM$24:BM43,BM43)-1</f>
        <v>17</v>
      </c>
      <c r="BJ43" s="90">
        <f t="array" ref="BJ43">SUM(IF(BM43&lt;$BM$24:$BM$47,1/COUNTIF($BM$24:$BM$47,$BM$24:$BM$47)))+1</f>
        <v>8.9999999999999982</v>
      </c>
      <c r="BK43" s="11" t="str">
        <f>Sheet2!A66</f>
        <v>Poland</v>
      </c>
      <c r="BL43" s="11" t="str">
        <f>VLOOKUP(BK43,Sheet2!$A:$B,2,0)</f>
        <v>Poland</v>
      </c>
      <c r="BM43" s="11">
        <f t="shared" si="13"/>
        <v>8</v>
      </c>
      <c r="BO43" s="11" t="s">
        <v>2389</v>
      </c>
      <c r="BP43" s="107">
        <f t="shared" si="0"/>
        <v>5</v>
      </c>
      <c r="BQ43" s="97">
        <f t="shared" si="1"/>
        <v>3</v>
      </c>
      <c r="BR43" s="11"/>
      <c r="BS43" s="108"/>
    </row>
    <row r="44" spans="2:71">
      <c r="B44" s="40" t="s">
        <v>2390</v>
      </c>
      <c r="C44" s="128" t="str">
        <f t="shared" si="2"/>
        <v>Sat</v>
      </c>
      <c r="D44" s="128" t="str">
        <f t="shared" si="3"/>
        <v>Jun 18, 2016</v>
      </c>
      <c r="E44" s="129">
        <f t="shared" si="17"/>
        <v>0.58333333333333337</v>
      </c>
      <c r="F44" s="187" t="str">
        <f t="shared" si="5"/>
        <v>Nouveau Stade de Bordeaux, Bordeaux</v>
      </c>
      <c r="G44" s="187"/>
      <c r="H44" s="187"/>
      <c r="I44" s="42" t="s">
        <v>396</v>
      </c>
      <c r="J44" s="55"/>
      <c r="K44" s="40" t="str">
        <f t="shared" si="6"/>
        <v>Belgium</v>
      </c>
      <c r="L44" s="125">
        <v>4</v>
      </c>
      <c r="M44" s="125">
        <v>8</v>
      </c>
      <c r="N44" s="130" t="str">
        <f t="shared" si="7"/>
        <v>Republic of Ireland</v>
      </c>
      <c r="O44" s="127"/>
      <c r="P44" s="94"/>
      <c r="Q44" s="94"/>
      <c r="R44" s="110" t="str">
        <f>IFERROR(VLOOKUP(2,AC46:AP49,3,0),0)</f>
        <v>Republic of Ireland</v>
      </c>
      <c r="S44" s="111">
        <f t="shared" ref="S44:S46" si="24">SUM(T44:V44)</f>
        <v>3</v>
      </c>
      <c r="T44" s="111">
        <f>IFERROR(VLOOKUP(R44,AE46:AP49,2,0),0)</f>
        <v>1</v>
      </c>
      <c r="U44" s="111">
        <f>IFERROR(VLOOKUP(R44,AE46:AP49,3,0),0)</f>
        <v>1</v>
      </c>
      <c r="V44" s="111">
        <f>IFERROR(VLOOKUP(R44,AE46:AP49,4,0),0)</f>
        <v>1</v>
      </c>
      <c r="W44" s="111" t="str">
        <f>IFERROR(VLOOKUP(R44,AE46:AP49,6,0)&amp;" - "&amp;VLOOKUP(R44,AE46:AP49,7,0),0)</f>
        <v>11 - 9</v>
      </c>
      <c r="X44" s="112">
        <f>IFERROR(VLOOKUP(R44,AE46:AP49,5,0),0)</f>
        <v>4</v>
      </c>
      <c r="Y44" s="13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03">
        <f t="shared" si="12"/>
        <v>42539.583333333336</v>
      </c>
      <c r="AU44" s="7">
        <f>DATE(2016,6,18)+TIME(14,0,0)+INDEX(Sheet3!$I$2:$I$28,MATCH($N$12,GMT,0))</f>
        <v>42539.583333333336</v>
      </c>
      <c r="AW44" s="11" t="s">
        <v>2314</v>
      </c>
      <c r="AX44" s="11" t="s">
        <v>1757</v>
      </c>
      <c r="AY44" s="11" t="s">
        <v>1558</v>
      </c>
      <c r="AZ44" s="11" t="str">
        <f t="shared" si="10"/>
        <v>LBelgium</v>
      </c>
      <c r="BA44" s="11" t="str">
        <f t="shared" si="11"/>
        <v>WRepublic of Ireland</v>
      </c>
      <c r="BI44" s="11">
        <f>RANK(BM44,$BM$24:$BM$47)+COUNTIF($BM$24:BM44,BM44)-1</f>
        <v>10</v>
      </c>
      <c r="BJ44" s="90">
        <f t="array" ref="BJ44">SUM(IF(BM44&lt;$BM$24:$BM$47,1/COUNTIF($BM$24:$BM$47,$BM$24:$BM$47)))+1</f>
        <v>5.9999999999999991</v>
      </c>
      <c r="BK44" s="11" t="str">
        <f>Sheet2!A67</f>
        <v>England</v>
      </c>
      <c r="BL44" s="11" t="str">
        <f>VLOOKUP(BK44,Sheet2!$A:$B,2,0)</f>
        <v>England</v>
      </c>
      <c r="BM44" s="11">
        <f t="shared" si="13"/>
        <v>12</v>
      </c>
      <c r="BO44" s="11" t="s">
        <v>2390</v>
      </c>
      <c r="BP44" s="107">
        <f t="shared" si="0"/>
        <v>4</v>
      </c>
      <c r="BQ44" s="97">
        <f t="shared" si="1"/>
        <v>3</v>
      </c>
      <c r="BR44" s="11"/>
      <c r="BS44" s="108"/>
    </row>
    <row r="45" spans="2:71">
      <c r="B45" s="40" t="s">
        <v>2391</v>
      </c>
      <c r="C45" s="128" t="str">
        <f t="shared" si="2"/>
        <v>Sat</v>
      </c>
      <c r="D45" s="128" t="str">
        <f t="shared" si="3"/>
        <v>Jun 18, 2016</v>
      </c>
      <c r="E45" s="129">
        <f t="shared" si="17"/>
        <v>0.70833333333333337</v>
      </c>
      <c r="F45" s="187" t="str">
        <f t="shared" si="5"/>
        <v>Stade Vélodrome, Marseille</v>
      </c>
      <c r="G45" s="187"/>
      <c r="H45" s="187"/>
      <c r="I45" s="42" t="s">
        <v>368</v>
      </c>
      <c r="J45" s="55"/>
      <c r="K45" s="40" t="str">
        <f t="shared" si="6"/>
        <v>Iceland</v>
      </c>
      <c r="L45" s="125">
        <v>2</v>
      </c>
      <c r="M45" s="125">
        <v>2</v>
      </c>
      <c r="N45" s="130" t="str">
        <f t="shared" si="7"/>
        <v>Hungary</v>
      </c>
      <c r="O45" s="127"/>
      <c r="P45" s="94"/>
      <c r="Q45" s="94"/>
      <c r="R45" s="110" t="str">
        <f>IFERROR(VLOOKUP(3,AC46:AP49,3,0),0)</f>
        <v>Sweden</v>
      </c>
      <c r="S45" s="111">
        <f t="shared" si="24"/>
        <v>3</v>
      </c>
      <c r="T45" s="111">
        <f>IFERROR(VLOOKUP(R45,AE46:AP49,2,0),0)</f>
        <v>1</v>
      </c>
      <c r="U45" s="111">
        <f>IFERROR(VLOOKUP(R45,AE46:AP49,3,0),0)</f>
        <v>1</v>
      </c>
      <c r="V45" s="111">
        <f>IFERROR(VLOOKUP(R45,AE46:AP49,4,0),0)</f>
        <v>1</v>
      </c>
      <c r="W45" s="111" t="str">
        <f>IFERROR(VLOOKUP(R45,AE46:AP49,6,0)&amp;" - "&amp;VLOOKUP(R45,AE46:AP49,7,0),0)</f>
        <v>6 - 10</v>
      </c>
      <c r="X45" s="112">
        <f>IFERROR(VLOOKUP(R45,AE46:AP49,5,0),0)</f>
        <v>4</v>
      </c>
      <c r="Y45" s="13">
        <f>IF(AND(S45=3,OR(R45=$AI$66,R45=$AJ$66,R45=$AK$66,R45=$AL$66)),1,0)</f>
        <v>1</v>
      </c>
      <c r="AC45" s="113" t="s">
        <v>2520</v>
      </c>
      <c r="AD45" s="113" t="s">
        <v>2521</v>
      </c>
      <c r="AE45" s="113" t="s">
        <v>1037</v>
      </c>
      <c r="AF45" s="113" t="s">
        <v>378</v>
      </c>
      <c r="AG45" s="113" t="s">
        <v>403</v>
      </c>
      <c r="AH45" s="113" t="s">
        <v>423</v>
      </c>
      <c r="AI45" s="113" t="s">
        <v>482</v>
      </c>
      <c r="AJ45" s="113" t="s">
        <v>2522</v>
      </c>
      <c r="AK45" s="113" t="s">
        <v>2523</v>
      </c>
      <c r="AL45" s="113" t="s">
        <v>2524</v>
      </c>
      <c r="AM45" s="113" t="s">
        <v>2544</v>
      </c>
      <c r="AN45" s="113" t="s">
        <v>2525</v>
      </c>
      <c r="AO45" s="113" t="s">
        <v>2526</v>
      </c>
      <c r="AP45" s="113" t="s">
        <v>2527</v>
      </c>
      <c r="AQ45" s="11"/>
      <c r="AR45" s="114" t="s">
        <v>2528</v>
      </c>
      <c r="AS45" s="11"/>
      <c r="AT45" s="103">
        <f t="shared" si="12"/>
        <v>42539.708333333336</v>
      </c>
      <c r="AU45" s="7">
        <f>DATE(2016,6,18)+TIME(17,0,0)+INDEX(Sheet3!$I$2:$I$28,MATCH($N$12,GMT,0))</f>
        <v>42539.708333333336</v>
      </c>
      <c r="AW45" s="11" t="s">
        <v>2307</v>
      </c>
      <c r="AX45" s="11" t="s">
        <v>1597</v>
      </c>
      <c r="AY45" s="11" t="s">
        <v>1211</v>
      </c>
      <c r="AZ45" s="11" t="str">
        <f t="shared" si="10"/>
        <v>DIceland</v>
      </c>
      <c r="BA45" s="11" t="str">
        <f t="shared" si="11"/>
        <v>DHungary</v>
      </c>
      <c r="BI45" s="11">
        <f>RANK(BM45,$BM$24:$BM$47)+COUNTIF($BM$24:BM45,BM45)-1</f>
        <v>13</v>
      </c>
      <c r="BJ45" s="90">
        <f t="array" ref="BJ45">SUM(IF(BM45&lt;$BM$24:$BM$47,1/COUNTIF($BM$24:$BM$47,$BM$24:$BM$47)))+1</f>
        <v>6.9999999999999991</v>
      </c>
      <c r="BK45" s="11" t="str">
        <f>Sheet2!A68</f>
        <v>Belgium</v>
      </c>
      <c r="BL45" s="11" t="str">
        <f>VLOOKUP(BK45,Sheet2!$A:$B,2,0)</f>
        <v>Belgium</v>
      </c>
      <c r="BM45" s="11">
        <f t="shared" si="13"/>
        <v>11</v>
      </c>
      <c r="BO45" s="11" t="s">
        <v>2391</v>
      </c>
      <c r="BP45" s="132">
        <f t="shared" si="0"/>
        <v>2</v>
      </c>
      <c r="BQ45" s="133">
        <f t="shared" si="1"/>
        <v>3</v>
      </c>
      <c r="BR45" s="11"/>
      <c r="BS45" s="108"/>
    </row>
    <row r="46" spans="2:71">
      <c r="B46" s="40" t="s">
        <v>2392</v>
      </c>
      <c r="C46" s="128" t="str">
        <f t="shared" si="2"/>
        <v>Sat</v>
      </c>
      <c r="D46" s="128" t="str">
        <f t="shared" si="3"/>
        <v>Jun 18, 2016</v>
      </c>
      <c r="E46" s="129">
        <f t="shared" si="17"/>
        <v>0.83333333333333337</v>
      </c>
      <c r="F46" s="187" t="str">
        <f t="shared" si="5"/>
        <v>Parc des Princes, Paris</v>
      </c>
      <c r="G46" s="187"/>
      <c r="H46" s="187"/>
      <c r="I46" s="42" t="s">
        <v>368</v>
      </c>
      <c r="J46" s="55"/>
      <c r="K46" s="40" t="str">
        <f t="shared" si="6"/>
        <v>Portugal</v>
      </c>
      <c r="L46" s="125">
        <v>3</v>
      </c>
      <c r="M46" s="125">
        <v>0</v>
      </c>
      <c r="N46" s="130" t="str">
        <f t="shared" si="7"/>
        <v>Austria</v>
      </c>
      <c r="O46" s="127"/>
      <c r="P46" s="94"/>
      <c r="Q46" s="94"/>
      <c r="R46" s="116" t="str">
        <f>IFERROR(VLOOKUP(4,AC46:AP49,3,0),0)</f>
        <v>Belgium</v>
      </c>
      <c r="S46" s="117">
        <f t="shared" si="24"/>
        <v>3</v>
      </c>
      <c r="T46" s="117">
        <f>IFERROR(VLOOKUP(R46,AE46:AP49,2,0),0)</f>
        <v>0</v>
      </c>
      <c r="U46" s="117">
        <f>IFERROR(VLOOKUP(R46,AE46:AP49,3,0),0)</f>
        <v>1</v>
      </c>
      <c r="V46" s="117">
        <f>IFERROR(VLOOKUP(R46,AE46:AP49,4,0),0)</f>
        <v>2</v>
      </c>
      <c r="W46" s="117" t="str">
        <f>IFERROR(VLOOKUP(R46,AE46:AP49,6,0)&amp;" - "&amp;VLOOKUP(R46,AE46:AP49,7,0),0)</f>
        <v>11 - 16</v>
      </c>
      <c r="X46" s="118">
        <f>IFERROR(VLOOKUP(R46,AE46:AP49,5,0),0)</f>
        <v>1</v>
      </c>
      <c r="Y46" s="13"/>
      <c r="AC46" s="119">
        <f>AD46+AN46+AO46+AP46</f>
        <v>4</v>
      </c>
      <c r="AD46" s="119">
        <f>RANK(AI46,AI46:AI49,0)</f>
        <v>4</v>
      </c>
      <c r="AE46" s="119" t="str">
        <f>IFERROR(INDEX(Data,MATCH(AR46,Numb,0),MATCH($N$10,Lang,0)),AR46)</f>
        <v>Belgium</v>
      </c>
      <c r="AF46" s="119">
        <f>IFERROR(COUNTIF($AZ$23:$BA$58,"W"&amp;$AE46),0)</f>
        <v>0</v>
      </c>
      <c r="AG46" s="119">
        <f>IFERROR(COUNTIF($AZ$23:$BA$58,"D"&amp;$AE46),0)</f>
        <v>1</v>
      </c>
      <c r="AH46" s="119">
        <f>IFERROR(COUNTIF($AZ$23:$BA$58,"L"&amp;$AE46),0)</f>
        <v>2</v>
      </c>
      <c r="AI46" s="119">
        <f>AF46*3+AG46*1</f>
        <v>1</v>
      </c>
      <c r="AJ46" s="119">
        <f>SUMIF($K$23:$K$58,$AE46,$L$23:$L$58)+SUMIF($N$23:$N$58,$AE46,$M$23:$M$58)</f>
        <v>11</v>
      </c>
      <c r="AK46" s="119">
        <f>SUMIF($K$23:$K$58,$AE46,$M$23:$M$58)+SUMIF($N$23:$N$58,$AE46,$L$23:$L$58)</f>
        <v>16</v>
      </c>
      <c r="AL46" s="119">
        <f>AJ46-AK46</f>
        <v>-5</v>
      </c>
      <c r="AM46" s="119">
        <f>IFERROR(VLOOKUP($AR46,Sheet3!$O:$P,2,0),0)/100000</f>
        <v>0.34442</v>
      </c>
      <c r="AN46" s="119">
        <f>SUMPRODUCT((AI46:AI49=AI46)*(AL46:AL49&gt;AL46))</f>
        <v>0</v>
      </c>
      <c r="AO46" s="119">
        <f>SUMPRODUCT((AI46:AI49=AI46)*(AL46:AL49=AL46)*(AJ46:AJ49&gt;AJ46))</f>
        <v>0</v>
      </c>
      <c r="AP46" s="119">
        <f>SUMPRODUCT((AI46:AI49=AI46)*(AL46:AL49=AL46)*(AJ46:AJ49=AJ46)*(AM46:AM49&gt;AM46))</f>
        <v>0</v>
      </c>
      <c r="AQ46" s="11"/>
      <c r="AR46" s="11" t="s">
        <v>1757</v>
      </c>
      <c r="AS46" s="11"/>
      <c r="AT46" s="103">
        <f t="shared" si="12"/>
        <v>42539.833333333336</v>
      </c>
      <c r="AU46" s="7">
        <f>DATE(2016,6,18)+TIME(20,0,0)+INDEX(Sheet3!$I$2:$I$28,MATCH($N$12,GMT,0))</f>
        <v>42539.833333333336</v>
      </c>
      <c r="AW46" s="11" t="s">
        <v>2308</v>
      </c>
      <c r="AX46" s="11" t="s">
        <v>1186</v>
      </c>
      <c r="AY46" s="11" t="s">
        <v>1625</v>
      </c>
      <c r="AZ46" s="11" t="str">
        <f t="shared" si="10"/>
        <v>WPortugal</v>
      </c>
      <c r="BA46" s="11" t="str">
        <f t="shared" si="11"/>
        <v>LAustria</v>
      </c>
      <c r="BI46" s="11">
        <f>RANK(BM46,$BM$24:$BM$47)+COUNTIF($BM$24:BM46,BM46)-1</f>
        <v>21</v>
      </c>
      <c r="BJ46" s="90">
        <f t="array" ref="BJ46">SUM(IF(BM46&lt;$BM$24:$BM$47,1/COUNTIF($BM$24:$BM$47,$BM$24:$BM$47)))+1</f>
        <v>11</v>
      </c>
      <c r="BK46" s="11" t="str">
        <f>Sheet2!A69</f>
        <v>Sweden</v>
      </c>
      <c r="BL46" s="11" t="str">
        <f>VLOOKUP(BK46,Sheet2!$A:$B,2,0)</f>
        <v>Sweden</v>
      </c>
      <c r="BM46" s="11">
        <f t="shared" si="13"/>
        <v>6</v>
      </c>
      <c r="BO46" s="11" t="s">
        <v>2392</v>
      </c>
      <c r="BP46" s="107">
        <f t="shared" si="0"/>
        <v>2</v>
      </c>
      <c r="BQ46" s="97">
        <f t="shared" si="1"/>
        <v>1</v>
      </c>
      <c r="BR46" s="11"/>
      <c r="BS46" s="108"/>
    </row>
    <row r="47" spans="2:71">
      <c r="B47" s="40" t="s">
        <v>2393</v>
      </c>
      <c r="C47" s="128" t="str">
        <f t="shared" si="2"/>
        <v>Sun</v>
      </c>
      <c r="D47" s="128" t="str">
        <f t="shared" si="3"/>
        <v>Jun 19, 2016</v>
      </c>
      <c r="E47" s="129">
        <f t="shared" si="17"/>
        <v>0.83333333333333337</v>
      </c>
      <c r="F47" s="187" t="str">
        <f t="shared" si="5"/>
        <v>Parc Olympique Lyonnais, Lyon</v>
      </c>
      <c r="G47" s="187"/>
      <c r="H47" s="187"/>
      <c r="I47" s="42" t="s">
        <v>2500</v>
      </c>
      <c r="J47" s="55"/>
      <c r="K47" s="40" t="str">
        <f t="shared" si="6"/>
        <v>Romania</v>
      </c>
      <c r="L47" s="125">
        <v>4</v>
      </c>
      <c r="M47" s="125">
        <v>6</v>
      </c>
      <c r="N47" s="130" t="str">
        <f t="shared" si="7"/>
        <v>Albania</v>
      </c>
      <c r="O47" s="127"/>
      <c r="P47" s="94"/>
      <c r="Q47" s="94"/>
      <c r="R47" s="94"/>
      <c r="S47" s="94"/>
      <c r="T47" s="94"/>
      <c r="U47" s="94"/>
      <c r="V47" s="94"/>
      <c r="W47" s="94"/>
      <c r="Y47" s="13"/>
      <c r="AC47" s="119">
        <f>AD47+AN47+AO47+AP47</f>
        <v>1</v>
      </c>
      <c r="AD47" s="119">
        <f>RANK(AI47,AI46:AI49,0)</f>
        <v>1</v>
      </c>
      <c r="AE47" s="119" t="str">
        <f>IFERROR(INDEX(Data,MATCH(AR47,Numb,0),MATCH($N$10,Lang,0)),AR47)</f>
        <v>Italy</v>
      </c>
      <c r="AF47" s="119">
        <f>IFERROR(COUNTIF($AZ$23:$BA$58,"W"&amp;$AE47),0)</f>
        <v>2</v>
      </c>
      <c r="AG47" s="119">
        <f>IFERROR(COUNTIF($AZ$23:$BA$58,"D"&amp;$AE47),0)</f>
        <v>1</v>
      </c>
      <c r="AH47" s="119">
        <f>IFERROR(COUNTIF($AZ$23:$BA$58,"L"&amp;$AE47),0)</f>
        <v>0</v>
      </c>
      <c r="AI47" s="119">
        <f t="shared" ref="AI47:AI49" si="25">AF47*3+AG47*1</f>
        <v>7</v>
      </c>
      <c r="AJ47" s="119">
        <f>SUMIF($K$23:$K$58,$AE47,$L$23:$L$58)+SUMIF($N$23:$N$58,$AE47,$M$23:$M$58)</f>
        <v>16</v>
      </c>
      <c r="AK47" s="119">
        <f>SUMIF($K$23:$K$58,$AE47,$M$23:$M$58)+SUMIF($N$23:$N$58,$AE47,$L$23:$L$58)</f>
        <v>9</v>
      </c>
      <c r="AL47" s="119">
        <f t="shared" ref="AL47:AL49" si="26">AJ47-AK47</f>
        <v>7</v>
      </c>
      <c r="AM47" s="119">
        <f>IFERROR(VLOOKUP($AR47,Sheet3!$O:$P,2,0),0)/100000</f>
        <v>0.34344999999999998</v>
      </c>
      <c r="AN47" s="119">
        <f>SUMPRODUCT((AI46:AI49=AI47)*(AL46:AL49&gt;AL47))</f>
        <v>0</v>
      </c>
      <c r="AO47" s="119">
        <f>SUMPRODUCT((AI46:AI49=AI47)*(AL46:AL49=AL47)*(AJ46:AJ49&gt;AJ47))</f>
        <v>0</v>
      </c>
      <c r="AP47" s="119">
        <f>SUMPRODUCT((AI46:AI49=AI47)*(AL46:AL49=AL47)*(AJ46:AJ49=AJ47)*(AM46:AM49&gt;AM47))</f>
        <v>0</v>
      </c>
      <c r="AQ47" s="11"/>
      <c r="AR47" s="11" t="s">
        <v>1156</v>
      </c>
      <c r="AS47" s="11"/>
      <c r="AT47" s="103">
        <f t="shared" si="12"/>
        <v>42540.833333333336</v>
      </c>
      <c r="AU47" s="7">
        <f>DATE(2016,6,19)+TIME(20,0,0)+INDEX(Sheet3!$I$2:$I$28,MATCH($N$12,GMT,0))</f>
        <v>42540.833333333336</v>
      </c>
      <c r="AW47" s="11" t="s">
        <v>2311</v>
      </c>
      <c r="AX47" s="11" t="s">
        <v>1086</v>
      </c>
      <c r="AY47" s="11" t="s">
        <v>1058</v>
      </c>
      <c r="AZ47" s="11" t="str">
        <f t="shared" si="10"/>
        <v>LRomania</v>
      </c>
      <c r="BA47" s="11" t="str">
        <f t="shared" si="11"/>
        <v>WAlbania</v>
      </c>
      <c r="BI47" s="11">
        <f>RANK(BM47,$BM$24:$BM$47)+COUNTIF($BM$24:BM47,BM47)-1</f>
        <v>18</v>
      </c>
      <c r="BJ47" s="90">
        <f t="array" ref="BJ47">SUM(IF(BM47&lt;$BM$24:$BM$47,1/COUNTIF($BM$24:$BM$47,$BM$24:$BM$47)))+1</f>
        <v>8.9999999999999982</v>
      </c>
      <c r="BK47" s="11" t="str">
        <f>Sheet2!A70</f>
        <v>Russia</v>
      </c>
      <c r="BL47" s="11" t="str">
        <f>VLOOKUP(BK47,Sheet2!$A:$B,2,0)</f>
        <v>Russia</v>
      </c>
      <c r="BM47" s="11">
        <f t="shared" si="13"/>
        <v>8</v>
      </c>
      <c r="BO47" s="11" t="s">
        <v>2393</v>
      </c>
      <c r="BP47" s="107">
        <f t="shared" si="0"/>
        <v>1</v>
      </c>
      <c r="BQ47" s="97">
        <f t="shared" si="1"/>
        <v>0</v>
      </c>
      <c r="BR47" s="11"/>
      <c r="BS47" s="108"/>
    </row>
    <row r="48" spans="2:71">
      <c r="B48" s="40" t="s">
        <v>2394</v>
      </c>
      <c r="C48" s="128" t="str">
        <f t="shared" si="2"/>
        <v>Sun</v>
      </c>
      <c r="D48" s="128" t="str">
        <f t="shared" si="3"/>
        <v>Jun 19, 2016</v>
      </c>
      <c r="E48" s="129">
        <f t="shared" si="17"/>
        <v>0.83333333333333337</v>
      </c>
      <c r="F48" s="187" t="str">
        <f t="shared" si="5"/>
        <v>Stade Pierre-Mauroy, Lille</v>
      </c>
      <c r="G48" s="187"/>
      <c r="H48" s="187"/>
      <c r="I48" s="42" t="s">
        <v>2500</v>
      </c>
      <c r="J48" s="55"/>
      <c r="K48" s="40" t="str">
        <f t="shared" si="6"/>
        <v>Switzerland</v>
      </c>
      <c r="L48" s="125">
        <v>1</v>
      </c>
      <c r="M48" s="125">
        <v>4</v>
      </c>
      <c r="N48" s="130" t="str">
        <f t="shared" si="7"/>
        <v>France</v>
      </c>
      <c r="O48" s="127"/>
      <c r="P48" s="94"/>
      <c r="Q48" s="94"/>
      <c r="R48" s="100" t="str">
        <f>IFERROR(INDEX(Data,MATCH($BB$23,Numb,0),MATCH($N$10,Lang,0)),$BB$23)&amp;" F"</f>
        <v>Group F</v>
      </c>
      <c r="S48" s="101" t="str">
        <f>IFERROR(INDEX(Data,MATCH($BC$23,Numb,0),MATCH($N$10,Lang,0)),$BC$23)</f>
        <v>PL</v>
      </c>
      <c r="T48" s="101" t="str">
        <f>IFERROR(INDEX(Data,MATCH($BD$23,Numb,0),MATCH($N$10,Lang,0)),$BD$23)</f>
        <v>W</v>
      </c>
      <c r="U48" s="101" t="str">
        <f>IFERROR(INDEX(Data,MATCH($BE$23,Numb,0),MATCH($N$10,Lang,0)),$BE$23)</f>
        <v>DRAW</v>
      </c>
      <c r="V48" s="101" t="str">
        <f>IFERROR(INDEX(Data,MATCH($BF$23,Numb,0),MATCH($N$10,Lang,0)),$BF$23)</f>
        <v>L</v>
      </c>
      <c r="W48" s="101" t="str">
        <f>IFERROR(INDEX(Data,MATCH($BG$23,Numb,0),MATCH($N$10,Lang,0)),$BG$23)</f>
        <v>GF - GA</v>
      </c>
      <c r="X48" s="102" t="str">
        <f>IFERROR(INDEX(Data,MATCH($BH$23,Numb,0),MATCH($N$10,Lang,0)),$BH$23)</f>
        <v>PNT</v>
      </c>
      <c r="Y48" s="13"/>
      <c r="AC48" s="119">
        <f>AD48+AN48+AO48+AP48</f>
        <v>3</v>
      </c>
      <c r="AD48" s="119">
        <f>RANK(AI48,AI46:AI49,0)</f>
        <v>2</v>
      </c>
      <c r="AE48" s="119" t="str">
        <f>IFERROR(INDEX(Data,MATCH(AR48,Numb,0),MATCH($N$10,Lang,0)),AR48)</f>
        <v>Sweden</v>
      </c>
      <c r="AF48" s="119">
        <f>IFERROR(COUNTIF($AZ$23:$BA$58,"W"&amp;$AE48),0)</f>
        <v>1</v>
      </c>
      <c r="AG48" s="119">
        <f>IFERROR(COUNTIF($AZ$23:$BA$58,"D"&amp;$AE48),0)</f>
        <v>1</v>
      </c>
      <c r="AH48" s="119">
        <f>IFERROR(COUNTIF($AZ$23:$BA$58,"L"&amp;$AE48),0)</f>
        <v>1</v>
      </c>
      <c r="AI48" s="119">
        <f t="shared" si="25"/>
        <v>4</v>
      </c>
      <c r="AJ48" s="119">
        <f>SUMIF($K$23:$K$58,$AE48,$L$23:$L$58)+SUMIF($N$23:$N$58,$AE48,$M$23:$M$58)</f>
        <v>6</v>
      </c>
      <c r="AK48" s="119">
        <f>SUMIF($K$23:$K$58,$AE48,$M$23:$M$58)+SUMIF($N$23:$N$58,$AE48,$L$23:$L$58)</f>
        <v>10</v>
      </c>
      <c r="AL48" s="119">
        <f t="shared" si="26"/>
        <v>-4</v>
      </c>
      <c r="AM48" s="119">
        <f>IFERROR(VLOOKUP($AR48,Sheet3!$O:$P,2,0),0)/100000</f>
        <v>0.29027999999999998</v>
      </c>
      <c r="AN48" s="119">
        <f>SUMPRODUCT((AI46:AI49=AI48)*(AL46:AL49&gt;AL48))</f>
        <v>1</v>
      </c>
      <c r="AO48" s="119">
        <f>SUMPRODUCT((AI46:AI49=AI48)*(AL46:AL49=AL48)*(AJ46:AJ49&gt;AJ48))</f>
        <v>0</v>
      </c>
      <c r="AP48" s="119">
        <f>SUMPRODUCT((AI46:AI49=AI48)*(AL46:AL49=AL48)*(AJ46:AJ49=AJ48)*(AM46:AM49&gt;AM48))</f>
        <v>0</v>
      </c>
      <c r="AQ48" s="11"/>
      <c r="AR48" s="11" t="s">
        <v>1788</v>
      </c>
      <c r="AS48" s="11"/>
      <c r="AT48" s="103">
        <f t="shared" si="12"/>
        <v>42540.833333333336</v>
      </c>
      <c r="AU48" s="7">
        <f>DATE(2016,6,19)+TIME(20,0,0)+INDEX(Sheet3!$I$2:$I$28,MATCH($N$12,GMT,0))</f>
        <v>42540.833333333336</v>
      </c>
      <c r="AW48" s="11" t="s">
        <v>2312</v>
      </c>
      <c r="AX48" s="11" t="s">
        <v>1481</v>
      </c>
      <c r="AY48" s="11" t="s">
        <v>1659</v>
      </c>
      <c r="AZ48" s="11" t="str">
        <f t="shared" si="10"/>
        <v>LSwitzerland</v>
      </c>
      <c r="BA48" s="11" t="str">
        <f t="shared" si="11"/>
        <v>WFrance</v>
      </c>
      <c r="BH48" s="90"/>
      <c r="BO48" s="11" t="s">
        <v>2394</v>
      </c>
      <c r="BP48" s="107">
        <f t="shared" si="0"/>
        <v>1</v>
      </c>
      <c r="BQ48" s="97">
        <f t="shared" si="1"/>
        <v>2</v>
      </c>
      <c r="BR48" s="11"/>
      <c r="BS48" s="108"/>
    </row>
    <row r="49" spans="2:71">
      <c r="B49" s="40" t="s">
        <v>2395</v>
      </c>
      <c r="C49" s="128" t="str">
        <f t="shared" si="2"/>
        <v>Mon</v>
      </c>
      <c r="D49" s="128" t="str">
        <f t="shared" si="3"/>
        <v>Jun 20, 2016</v>
      </c>
      <c r="E49" s="129">
        <f t="shared" si="17"/>
        <v>0.83333333333333337</v>
      </c>
      <c r="F49" s="187" t="str">
        <f t="shared" si="5"/>
        <v>Stadium Municipal, Toulouse</v>
      </c>
      <c r="G49" s="187"/>
      <c r="H49" s="187"/>
      <c r="I49" s="42" t="s">
        <v>414</v>
      </c>
      <c r="J49" s="55"/>
      <c r="K49" s="40" t="str">
        <f t="shared" si="6"/>
        <v>Russia</v>
      </c>
      <c r="L49" s="125">
        <v>2</v>
      </c>
      <c r="M49" s="125">
        <v>9</v>
      </c>
      <c r="N49" s="130" t="str">
        <f t="shared" si="7"/>
        <v>Wales</v>
      </c>
      <c r="O49" s="127"/>
      <c r="P49" s="94"/>
      <c r="Q49" s="94"/>
      <c r="R49" s="104" t="str">
        <f>IFERROR(VLOOKUP(1,AC52:AP55,3,0),0)</f>
        <v>Austria</v>
      </c>
      <c r="S49" s="105">
        <f>SUM(T49:V49)</f>
        <v>3</v>
      </c>
      <c r="T49" s="105">
        <f>IFERROR(VLOOKUP(R49,AE52:AP55,2,0),0)</f>
        <v>2</v>
      </c>
      <c r="U49" s="105">
        <f>IFERROR(VLOOKUP(R49,AE52:AP55,3,0),0)</f>
        <v>0</v>
      </c>
      <c r="V49" s="105">
        <f>IFERROR(VLOOKUP(R49,AE52:AP55,4,0),0)</f>
        <v>1</v>
      </c>
      <c r="W49" s="105" t="str">
        <f>IFERROR(VLOOKUP(R49,AE52:AP55,6,0)&amp;" - "&amp;VLOOKUP(R49,AE52:AP55,7,0),0)</f>
        <v>4 - 4</v>
      </c>
      <c r="X49" s="106">
        <f>IFERROR(VLOOKUP(R49,AE52:AP55,5,0),0)</f>
        <v>6</v>
      </c>
      <c r="Y49" s="13">
        <f>SUM(S49:S52)</f>
        <v>12</v>
      </c>
      <c r="Z49" s="94"/>
      <c r="AC49" s="131">
        <f>AD49+AN49+AO49+AP49</f>
        <v>2</v>
      </c>
      <c r="AD49" s="131">
        <f>RANK(AI49,AI46:AI49,0)</f>
        <v>2</v>
      </c>
      <c r="AE49" s="131" t="str">
        <f>IFERROR(INDEX(Data,MATCH(AR49,Numb,0),MATCH($N$10,Lang,0)),AR49)</f>
        <v>Republic of Ireland</v>
      </c>
      <c r="AF49" s="131">
        <f>IFERROR(COUNTIF($AZ$23:$BA$58,"W"&amp;$AE49),0)</f>
        <v>1</v>
      </c>
      <c r="AG49" s="131">
        <f>IFERROR(COUNTIF($AZ$23:$BA$58,"D"&amp;$AE49),0)</f>
        <v>1</v>
      </c>
      <c r="AH49" s="131">
        <f>IFERROR(COUNTIF($AZ$23:$BA$58,"L"&amp;$AE49),0)</f>
        <v>1</v>
      </c>
      <c r="AI49" s="131">
        <f t="shared" si="25"/>
        <v>4</v>
      </c>
      <c r="AJ49" s="131">
        <f>SUMIF($K$23:$K$58,$AE49,$L$23:$L$58)+SUMIF($N$23:$N$58,$AE49,$M$23:$M$58)</f>
        <v>11</v>
      </c>
      <c r="AK49" s="131">
        <f>SUMIF($K$23:$K$58,$AE49,$M$23:$M$58)+SUMIF($N$23:$N$58,$AE49,$L$23:$L$58)</f>
        <v>9</v>
      </c>
      <c r="AL49" s="131">
        <f t="shared" si="26"/>
        <v>2</v>
      </c>
      <c r="AM49" s="131">
        <f>IFERROR(VLOOKUP($AR49,Sheet3!$O:$P,2,0),0)/100000</f>
        <v>0.26901999999999998</v>
      </c>
      <c r="AN49" s="131">
        <f>SUMPRODUCT((AI46:AI49=AI49)*(AL46:AL49&gt;AL49))</f>
        <v>0</v>
      </c>
      <c r="AO49" s="131">
        <f>SUMPRODUCT((AI46:AI49=AI49)*(AL46:AL49=AL49)*(AJ46:AJ49&gt;AJ49))</f>
        <v>0</v>
      </c>
      <c r="AP49" s="131">
        <f>SUMPRODUCT((AI46:AI49=AI49)*(AL46:AL49=AL49)*(AJ46:AJ49=AJ49)*(AM46:AM49&gt;AM49))</f>
        <v>0</v>
      </c>
      <c r="AQ49" s="11"/>
      <c r="AR49" s="11" t="s">
        <v>1558</v>
      </c>
      <c r="AS49" s="11"/>
      <c r="AT49" s="103">
        <f t="shared" si="12"/>
        <v>42541.833333333336</v>
      </c>
      <c r="AU49" s="7">
        <f>DATE(2016,6,20)+TIME(20,0,0)+INDEX(Sheet3!$I$2:$I$28,MATCH($N$12,GMT,0))</f>
        <v>42541.833333333336</v>
      </c>
      <c r="AW49" s="11" t="s">
        <v>2309</v>
      </c>
      <c r="AX49" s="11" t="s">
        <v>1823</v>
      </c>
      <c r="AY49" s="11" t="s">
        <v>1376</v>
      </c>
      <c r="AZ49" s="11" t="str">
        <f t="shared" si="10"/>
        <v>LRussia</v>
      </c>
      <c r="BA49" s="11" t="str">
        <f t="shared" si="11"/>
        <v>WWales</v>
      </c>
      <c r="BH49" s="90"/>
      <c r="BO49" s="11" t="s">
        <v>2395</v>
      </c>
      <c r="BP49" s="107">
        <f t="shared" si="0"/>
        <v>3</v>
      </c>
      <c r="BQ49" s="97">
        <f t="shared" si="1"/>
        <v>2</v>
      </c>
      <c r="BR49" s="11"/>
      <c r="BS49" s="108"/>
    </row>
    <row r="50" spans="2:71">
      <c r="B50" s="40" t="s">
        <v>2396</v>
      </c>
      <c r="C50" s="128" t="str">
        <f t="shared" si="2"/>
        <v>Mon</v>
      </c>
      <c r="D50" s="128" t="str">
        <f t="shared" si="3"/>
        <v>Jun 20, 2016</v>
      </c>
      <c r="E50" s="129">
        <f t="shared" si="17"/>
        <v>0.83333333333333337</v>
      </c>
      <c r="F50" s="187" t="str">
        <f t="shared" si="5"/>
        <v>Stade Geoffroy-Guichard, Saint-Étienne</v>
      </c>
      <c r="G50" s="187"/>
      <c r="H50" s="187"/>
      <c r="I50" s="42" t="s">
        <v>414</v>
      </c>
      <c r="J50" s="55"/>
      <c r="K50" s="40" t="str">
        <f t="shared" si="6"/>
        <v>Slovakia</v>
      </c>
      <c r="L50" s="125">
        <v>3</v>
      </c>
      <c r="M50" s="125">
        <v>3</v>
      </c>
      <c r="N50" s="130" t="str">
        <f t="shared" si="7"/>
        <v>England</v>
      </c>
      <c r="O50" s="127"/>
      <c r="P50" s="94"/>
      <c r="Q50" s="94"/>
      <c r="R50" s="110" t="str">
        <f>IFERROR(VLOOKUP(2,AC52:AP55,3,0),0)</f>
        <v>Portugal</v>
      </c>
      <c r="S50" s="111">
        <f t="shared" ref="S50:S52" si="27">SUM(T50:V50)</f>
        <v>3</v>
      </c>
      <c r="T50" s="111">
        <f>IFERROR(VLOOKUP(R50,AE52:AP55,2,0),0)</f>
        <v>1</v>
      </c>
      <c r="U50" s="111">
        <f>IFERROR(VLOOKUP(R50,AE52:AP55,3,0),0)</f>
        <v>2</v>
      </c>
      <c r="V50" s="111">
        <f>IFERROR(VLOOKUP(R50,AE52:AP55,4,0),0)</f>
        <v>0</v>
      </c>
      <c r="W50" s="111" t="str">
        <f>IFERROR(VLOOKUP(R50,AE52:AP55,6,0)&amp;" - "&amp;VLOOKUP(R50,AE52:AP55,7,0),0)</f>
        <v>7 - 4</v>
      </c>
      <c r="X50" s="112">
        <f>IFERROR(VLOOKUP(R50,AE52:AP55,5,0),0)</f>
        <v>5</v>
      </c>
      <c r="Y50" s="13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03">
        <f t="shared" si="12"/>
        <v>42541.833333333336</v>
      </c>
      <c r="AU50" s="7">
        <f>DATE(2016,6,20)+TIME(20,0,0)+INDEX(Sheet3!$I$2:$I$28,MATCH($N$12,GMT,0))</f>
        <v>42541.833333333336</v>
      </c>
      <c r="AW50" s="11" t="s">
        <v>2313</v>
      </c>
      <c r="AX50" s="11" t="s">
        <v>1306</v>
      </c>
      <c r="AY50" s="11" t="s">
        <v>1726</v>
      </c>
      <c r="AZ50" s="11" t="str">
        <f t="shared" si="10"/>
        <v>DSlovakia</v>
      </c>
      <c r="BA50" s="11" t="str">
        <f t="shared" si="11"/>
        <v>DEngland</v>
      </c>
      <c r="BH50" s="90"/>
      <c r="BO50" s="11" t="s">
        <v>2396</v>
      </c>
      <c r="BP50" s="107">
        <f t="shared" si="0"/>
        <v>2</v>
      </c>
      <c r="BQ50" s="97">
        <f t="shared" si="1"/>
        <v>3</v>
      </c>
      <c r="BR50" s="11"/>
      <c r="BS50" s="108"/>
    </row>
    <row r="51" spans="2:71">
      <c r="B51" s="40" t="s">
        <v>2397</v>
      </c>
      <c r="C51" s="128" t="str">
        <f t="shared" si="2"/>
        <v>Tue</v>
      </c>
      <c r="D51" s="128" t="str">
        <f t="shared" si="3"/>
        <v>Jun 21, 2016</v>
      </c>
      <c r="E51" s="129">
        <f t="shared" si="17"/>
        <v>0.70833333333333337</v>
      </c>
      <c r="F51" s="187" t="str">
        <f t="shared" si="5"/>
        <v>Stade Vélodrome, Marseille</v>
      </c>
      <c r="G51" s="187"/>
      <c r="H51" s="187"/>
      <c r="I51" s="42" t="s">
        <v>661</v>
      </c>
      <c r="J51" s="55"/>
      <c r="K51" s="40" t="str">
        <f t="shared" si="6"/>
        <v>Ukraine</v>
      </c>
      <c r="L51" s="125">
        <v>5</v>
      </c>
      <c r="M51" s="125">
        <v>5</v>
      </c>
      <c r="N51" s="130" t="str">
        <f t="shared" si="7"/>
        <v>Poland</v>
      </c>
      <c r="O51" s="127"/>
      <c r="P51" s="94"/>
      <c r="Q51" s="94"/>
      <c r="R51" s="110" t="str">
        <f>IFERROR(VLOOKUP(3,AC52:AP55,3,0),0)</f>
        <v>Hungary</v>
      </c>
      <c r="S51" s="111">
        <f t="shared" si="27"/>
        <v>3</v>
      </c>
      <c r="T51" s="111">
        <f>IFERROR(VLOOKUP(R51,AE52:AP55,2,0),0)</f>
        <v>0</v>
      </c>
      <c r="U51" s="111">
        <f>IFERROR(VLOOKUP(R51,AE52:AP55,3,0),0)</f>
        <v>2</v>
      </c>
      <c r="V51" s="111">
        <f>IFERROR(VLOOKUP(R51,AE52:AP55,4,0),0)</f>
        <v>1</v>
      </c>
      <c r="W51" s="111" t="str">
        <f>IFERROR(VLOOKUP(R51,AE52:AP55,6,0)&amp;" - "&amp;VLOOKUP(R51,AE52:AP55,7,0),0)</f>
        <v>7 - 8</v>
      </c>
      <c r="X51" s="112">
        <f>IFERROR(VLOOKUP(R51,AE52:AP55,5,0),0)</f>
        <v>2</v>
      </c>
      <c r="Y51" s="13">
        <f>IF(AND(S51=3,OR(R51=$AI$66,R51=$AJ$66,R51=$AK$66,R51=$AL$66)),1,0)</f>
        <v>0</v>
      </c>
      <c r="AC51" s="113" t="s">
        <v>2520</v>
      </c>
      <c r="AD51" s="113" t="s">
        <v>2521</v>
      </c>
      <c r="AE51" s="113" t="s">
        <v>1037</v>
      </c>
      <c r="AF51" s="113" t="s">
        <v>378</v>
      </c>
      <c r="AG51" s="113" t="s">
        <v>403</v>
      </c>
      <c r="AH51" s="113" t="s">
        <v>423</v>
      </c>
      <c r="AI51" s="113" t="s">
        <v>482</v>
      </c>
      <c r="AJ51" s="113" t="s">
        <v>2522</v>
      </c>
      <c r="AK51" s="113" t="s">
        <v>2523</v>
      </c>
      <c r="AL51" s="113" t="s">
        <v>2524</v>
      </c>
      <c r="AM51" s="113" t="s">
        <v>2544</v>
      </c>
      <c r="AN51" s="113" t="s">
        <v>2525</v>
      </c>
      <c r="AO51" s="113" t="s">
        <v>2526</v>
      </c>
      <c r="AP51" s="113" t="s">
        <v>2527</v>
      </c>
      <c r="AQ51" s="11"/>
      <c r="AR51" s="114" t="s">
        <v>2528</v>
      </c>
      <c r="AS51" s="11"/>
      <c r="AT51" s="103">
        <f t="shared" si="12"/>
        <v>42542.708333333336</v>
      </c>
      <c r="AU51" s="7">
        <f>DATE(2016,6,21)+TIME(17,0,0)+INDEX(Sheet3!$I$2:$I$28,MATCH($N$12,GMT,0))</f>
        <v>42542.708333333336</v>
      </c>
      <c r="AW51" s="11" t="s">
        <v>2307</v>
      </c>
      <c r="AX51" s="11" t="s">
        <v>1249</v>
      </c>
      <c r="AY51" s="11" t="s">
        <v>1691</v>
      </c>
      <c r="AZ51" s="11" t="str">
        <f t="shared" si="10"/>
        <v>DUkraine</v>
      </c>
      <c r="BA51" s="11" t="str">
        <f t="shared" si="11"/>
        <v>DPoland</v>
      </c>
      <c r="BH51" s="90"/>
      <c r="BO51" s="11" t="s">
        <v>2397</v>
      </c>
      <c r="BP51" s="107">
        <f t="shared" si="0"/>
        <v>1</v>
      </c>
      <c r="BQ51" s="97">
        <f t="shared" si="1"/>
        <v>0</v>
      </c>
      <c r="BR51" s="11"/>
      <c r="BS51" s="108"/>
    </row>
    <row r="52" spans="2:71">
      <c r="B52" s="40" t="s">
        <v>2398</v>
      </c>
      <c r="C52" s="128" t="str">
        <f t="shared" si="2"/>
        <v>Tue</v>
      </c>
      <c r="D52" s="128" t="str">
        <f t="shared" si="3"/>
        <v>Jun 21, 2016</v>
      </c>
      <c r="E52" s="129">
        <f t="shared" si="17"/>
        <v>0.70833333333333337</v>
      </c>
      <c r="F52" s="187" t="str">
        <f t="shared" si="5"/>
        <v>Parc des Princes, Paris</v>
      </c>
      <c r="G52" s="187"/>
      <c r="H52" s="187"/>
      <c r="I52" s="42" t="s">
        <v>661</v>
      </c>
      <c r="J52" s="55"/>
      <c r="K52" s="40" t="str">
        <f t="shared" si="6"/>
        <v>Northern Ireland</v>
      </c>
      <c r="L52" s="125">
        <v>2</v>
      </c>
      <c r="M52" s="125">
        <v>1</v>
      </c>
      <c r="N52" s="130" t="str">
        <f t="shared" si="7"/>
        <v>Germany</v>
      </c>
      <c r="O52" s="127"/>
      <c r="P52" s="94"/>
      <c r="Q52" s="94"/>
      <c r="R52" s="116" t="str">
        <f>IFERROR(VLOOKUP(4,AC52:AP55,3,0),0)</f>
        <v>Iceland</v>
      </c>
      <c r="S52" s="117">
        <f t="shared" si="27"/>
        <v>3</v>
      </c>
      <c r="T52" s="117">
        <f>IFERROR(VLOOKUP(R52,AE52:AP55,2,0),0)</f>
        <v>0</v>
      </c>
      <c r="U52" s="117">
        <f>IFERROR(VLOOKUP(R52,AE52:AP55,3,0),0)</f>
        <v>2</v>
      </c>
      <c r="V52" s="117">
        <f>IFERROR(VLOOKUP(R52,AE52:AP55,4,0),0)</f>
        <v>1</v>
      </c>
      <c r="W52" s="117" t="str">
        <f>IFERROR(VLOOKUP(R52,AE52:AP55,6,0)&amp;" - "&amp;VLOOKUP(R52,AE52:AP55,7,0),0)</f>
        <v>2 - 4</v>
      </c>
      <c r="X52" s="118">
        <f>IFERROR(VLOOKUP(R52,AE52:AP55,5,0),0)</f>
        <v>2</v>
      </c>
      <c r="Y52" s="13"/>
      <c r="AC52" s="119">
        <f>AD52+AN52+AO52+AP52</f>
        <v>2</v>
      </c>
      <c r="AD52" s="119">
        <f>RANK(AI52,AI52:AI55,0)</f>
        <v>2</v>
      </c>
      <c r="AE52" s="119" t="str">
        <f>IFERROR(INDEX(Data,MATCH(AR52,Numb,0),MATCH($N$10,Lang,0)),AR52)</f>
        <v>Portugal</v>
      </c>
      <c r="AF52" s="119">
        <f>IFERROR(COUNTIF($AZ$23:$BA$58,"W"&amp;$AE52),0)</f>
        <v>1</v>
      </c>
      <c r="AG52" s="119">
        <f>IFERROR(COUNTIF($AZ$23:$BA$58,"D"&amp;$AE52),0)</f>
        <v>2</v>
      </c>
      <c r="AH52" s="119">
        <f>IFERROR(COUNTIF($AZ$23:$BA$58,"L"&amp;$AE52),0)</f>
        <v>0</v>
      </c>
      <c r="AI52" s="119">
        <f>AF52*3+AG52*1</f>
        <v>5</v>
      </c>
      <c r="AJ52" s="119">
        <f>SUMIF($K$23:$K$58,$AE52,$L$23:$L$58)+SUMIF($N$23:$N$58,$AE52,$M$23:$M$58)</f>
        <v>7</v>
      </c>
      <c r="AK52" s="119">
        <f>SUMIF($K$23:$K$58,$AE52,$M$23:$M$58)+SUMIF($N$23:$N$58,$AE52,$L$23:$L$58)</f>
        <v>4</v>
      </c>
      <c r="AL52" s="119">
        <f>AJ52-AK52</f>
        <v>3</v>
      </c>
      <c r="AM52" s="119">
        <f>IFERROR(VLOOKUP($AR52,Sheet3!$O:$P,2,0),0)/100000</f>
        <v>0.35138000000000003</v>
      </c>
      <c r="AN52" s="119">
        <f>SUMPRODUCT((AI52:AI55=AI52)*(AL52:AL55&gt;AL52))</f>
        <v>0</v>
      </c>
      <c r="AO52" s="119">
        <f>SUMPRODUCT((AI52:AI55=AI52)*(AL52:AL55=AL52)*(AJ52:AJ55&gt;AJ52))</f>
        <v>0</v>
      </c>
      <c r="AP52" s="119">
        <f>SUMPRODUCT((AI52:AI55=AI52)*(AL52:AL55=AL52)*(AJ52:AJ55=AJ52)*(AM52:AM55&gt;AM52))</f>
        <v>0</v>
      </c>
      <c r="AQ52" s="11"/>
      <c r="AR52" s="11" t="s">
        <v>1186</v>
      </c>
      <c r="AS52" s="11"/>
      <c r="AT52" s="103">
        <f t="shared" si="12"/>
        <v>42542.708333333336</v>
      </c>
      <c r="AU52" s="7">
        <f>DATE(2016,6,21)+TIME(17,0,0)+INDEX(Sheet3!$I$2:$I$28,MATCH($N$12,GMT,0))</f>
        <v>42542.708333333336</v>
      </c>
      <c r="AW52" s="11" t="s">
        <v>2308</v>
      </c>
      <c r="AX52" s="11" t="s">
        <v>1442</v>
      </c>
      <c r="AY52" s="11" t="s">
        <v>1339</v>
      </c>
      <c r="AZ52" s="11" t="str">
        <f t="shared" si="10"/>
        <v>WNorthern Ireland</v>
      </c>
      <c r="BA52" s="11" t="str">
        <f t="shared" si="11"/>
        <v>LGermany</v>
      </c>
      <c r="BH52" s="90"/>
      <c r="BO52" s="11" t="s">
        <v>2398</v>
      </c>
      <c r="BP52" s="107">
        <f t="shared" si="0"/>
        <v>0</v>
      </c>
      <c r="BQ52" s="97">
        <f t="shared" si="1"/>
        <v>3</v>
      </c>
      <c r="BR52" s="11"/>
      <c r="BS52" s="108"/>
    </row>
    <row r="53" spans="2:71">
      <c r="B53" s="40" t="s">
        <v>2399</v>
      </c>
      <c r="C53" s="128" t="str">
        <f t="shared" si="2"/>
        <v>Tue</v>
      </c>
      <c r="D53" s="128" t="str">
        <f t="shared" si="3"/>
        <v>Jun 21, 2016</v>
      </c>
      <c r="E53" s="129">
        <f t="shared" si="17"/>
        <v>0.83333333333333337</v>
      </c>
      <c r="F53" s="187" t="str">
        <f t="shared" si="5"/>
        <v>Stade Bollaert-Delelis, Lens</v>
      </c>
      <c r="G53" s="187"/>
      <c r="H53" s="187"/>
      <c r="I53" s="42" t="s">
        <v>404</v>
      </c>
      <c r="J53" s="55"/>
      <c r="K53" s="40" t="str">
        <f t="shared" si="6"/>
        <v>Czech Republic</v>
      </c>
      <c r="L53" s="125">
        <v>3</v>
      </c>
      <c r="M53" s="125">
        <v>4</v>
      </c>
      <c r="N53" s="130" t="str">
        <f t="shared" si="7"/>
        <v>Turkey</v>
      </c>
      <c r="O53" s="127"/>
      <c r="P53" s="94"/>
      <c r="Q53" s="94"/>
      <c r="R53" s="94"/>
      <c r="S53" s="94"/>
      <c r="T53" s="94"/>
      <c r="U53" s="94"/>
      <c r="V53" s="94"/>
      <c r="W53" s="94"/>
      <c r="Y53" s="13"/>
      <c r="AC53" s="119">
        <f>AD53+AN53+AO53+AP53</f>
        <v>1</v>
      </c>
      <c r="AD53" s="119">
        <f>RANK(AI53,AI52:AI55,0)</f>
        <v>1</v>
      </c>
      <c r="AE53" s="119" t="str">
        <f>IFERROR(INDEX(Data,MATCH(AR53,Numb,0),MATCH($N$10,Lang,0)),AR53)</f>
        <v>Austria</v>
      </c>
      <c r="AF53" s="119">
        <f>IFERROR(COUNTIF($AZ$23:$BA$58,"W"&amp;$AE53),0)</f>
        <v>2</v>
      </c>
      <c r="AG53" s="119">
        <f>IFERROR(COUNTIF($AZ$23:$BA$58,"D"&amp;$AE53),0)</f>
        <v>0</v>
      </c>
      <c r="AH53" s="119">
        <f>IFERROR(COUNTIF($AZ$23:$BA$58,"L"&amp;$AE53),0)</f>
        <v>1</v>
      </c>
      <c r="AI53" s="119">
        <f t="shared" ref="AI53:AI55" si="28">AF53*3+AG53*1</f>
        <v>6</v>
      </c>
      <c r="AJ53" s="119">
        <f>SUMIF($K$23:$K$58,$AE53,$L$23:$L$58)+SUMIF($N$23:$N$58,$AE53,$M$23:$M$58)</f>
        <v>4</v>
      </c>
      <c r="AK53" s="119">
        <f>SUMIF($K$23:$K$58,$AE53,$M$23:$M$58)+SUMIF($N$23:$N$58,$AE53,$L$23:$L$58)</f>
        <v>4</v>
      </c>
      <c r="AL53" s="119">
        <f t="shared" ref="AL53:AL55" si="29">AJ53-AK53</f>
        <v>0</v>
      </c>
      <c r="AM53" s="119">
        <f>IFERROR(VLOOKUP($AR53,Sheet3!$O:$P,2,0),0)/100000</f>
        <v>0.30931999999999998</v>
      </c>
      <c r="AN53" s="119">
        <f>SUMPRODUCT((AI52:AI55=AI53)*(AL52:AL55&gt;AL53))</f>
        <v>0</v>
      </c>
      <c r="AO53" s="119">
        <f>SUMPRODUCT((AI52:AI55=AI53)*(AL52:AL55=AL53)*(AJ52:AJ55&gt;AJ53))</f>
        <v>0</v>
      </c>
      <c r="AP53" s="119">
        <f>SUMPRODUCT((AI52:AI55=AI53)*(AL52:AL55=AL53)*(AJ52:AJ55=AJ53)*(AM52:AM55&gt;AM53))</f>
        <v>0</v>
      </c>
      <c r="AQ53" s="11"/>
      <c r="AR53" s="11" t="s">
        <v>1625</v>
      </c>
      <c r="AS53" s="11"/>
      <c r="AT53" s="103">
        <f t="shared" si="12"/>
        <v>42542.833333333336</v>
      </c>
      <c r="AU53" s="7">
        <f>DATE(2016,6,21)+TIME(20,0,0)+INDEX(Sheet3!$I$2:$I$28,MATCH($N$12,GMT,0))</f>
        <v>42542.833333333336</v>
      </c>
      <c r="AW53" s="11" t="s">
        <v>2310</v>
      </c>
      <c r="AX53" s="11" t="s">
        <v>1518</v>
      </c>
      <c r="AY53" s="11" t="s">
        <v>1276</v>
      </c>
      <c r="AZ53" s="11" t="str">
        <f t="shared" si="10"/>
        <v>LCzech Republic</v>
      </c>
      <c r="BA53" s="11" t="str">
        <f t="shared" si="11"/>
        <v>WTurkey</v>
      </c>
      <c r="BH53" s="90"/>
      <c r="BO53" s="11" t="s">
        <v>2399</v>
      </c>
      <c r="BP53" s="107">
        <f t="shared" si="0"/>
        <v>4</v>
      </c>
      <c r="BQ53" s="97">
        <f t="shared" si="1"/>
        <v>2</v>
      </c>
      <c r="BR53" s="11"/>
      <c r="BS53" s="108"/>
    </row>
    <row r="54" spans="2:71">
      <c r="B54" s="40" t="s">
        <v>2400</v>
      </c>
      <c r="C54" s="128" t="str">
        <f t="shared" si="2"/>
        <v>Tue</v>
      </c>
      <c r="D54" s="128" t="str">
        <f t="shared" si="3"/>
        <v>Jun 21, 2016</v>
      </c>
      <c r="E54" s="129">
        <f t="shared" si="17"/>
        <v>0.83333333333333337</v>
      </c>
      <c r="F54" s="187" t="str">
        <f t="shared" si="5"/>
        <v>Nouveau Stade de Bordeaux, Bordeaux</v>
      </c>
      <c r="G54" s="187"/>
      <c r="H54" s="187"/>
      <c r="I54" s="42" t="s">
        <v>404</v>
      </c>
      <c r="J54" s="55"/>
      <c r="K54" s="40" t="str">
        <f t="shared" si="6"/>
        <v>Croatia</v>
      </c>
      <c r="L54" s="125">
        <v>1</v>
      </c>
      <c r="M54" s="125">
        <v>0</v>
      </c>
      <c r="N54" s="130" t="str">
        <f t="shared" si="7"/>
        <v>Spain</v>
      </c>
      <c r="O54" s="127"/>
      <c r="P54" s="94"/>
      <c r="Q54" s="94"/>
      <c r="R54" s="100" t="str">
        <f>IFERROR(INDEX(Data,MATCH($BB$23,Numb,0),MATCH($N$10,Lang,0)),$BB$23)&amp;" 3rd"</f>
        <v>Group 3rd</v>
      </c>
      <c r="S54" s="101" t="str">
        <f>IFERROR(INDEX(Data,MATCH($BC$23,Numb,0),MATCH($N$10,Lang,0)),$BC$23)</f>
        <v>PL</v>
      </c>
      <c r="T54" s="101" t="str">
        <f>IFERROR(INDEX(Data,MATCH($BD$23,Numb,0),MATCH($N$10,Lang,0)),$BD$23)</f>
        <v>W</v>
      </c>
      <c r="U54" s="101" t="str">
        <f>IFERROR(INDEX(Data,MATCH($BE$23,Numb,0),MATCH($N$10,Lang,0)),$BE$23)</f>
        <v>DRAW</v>
      </c>
      <c r="V54" s="101" t="str">
        <f>IFERROR(INDEX(Data,MATCH($BF$23,Numb,0),MATCH($N$10,Lang,0)),$BF$23)</f>
        <v>L</v>
      </c>
      <c r="W54" s="101" t="str">
        <f>IFERROR(INDEX(Data,MATCH($BG$23,Numb,0),MATCH($N$10,Lang,0)),$BG$23)</f>
        <v>GF - GA</v>
      </c>
      <c r="X54" s="102" t="str">
        <f>IFERROR(INDEX(Data,MATCH($BH$23,Numb,0),MATCH($N$10,Lang,0)),$BH$23)</f>
        <v>PNT</v>
      </c>
      <c r="Y54" s="13"/>
      <c r="AC54" s="119">
        <f>AD54+AN54+AO54+AP54</f>
        <v>3</v>
      </c>
      <c r="AD54" s="119">
        <f>RANK(AI54,AI52:AI55,0)</f>
        <v>3</v>
      </c>
      <c r="AE54" s="119" t="str">
        <f>IFERROR(INDEX(Data,MATCH(AR54,Numb,0),MATCH($N$10,Lang,0)),AR54)</f>
        <v>Hungary</v>
      </c>
      <c r="AF54" s="119">
        <f>IFERROR(COUNTIF($AZ$23:$BA$58,"W"&amp;$AE54),0)</f>
        <v>0</v>
      </c>
      <c r="AG54" s="119">
        <f>IFERROR(COUNTIF($AZ$23:$BA$58,"D"&amp;$AE54),0)</f>
        <v>2</v>
      </c>
      <c r="AH54" s="119">
        <f>IFERROR(COUNTIF($AZ$23:$BA$58,"L"&amp;$AE54),0)</f>
        <v>1</v>
      </c>
      <c r="AI54" s="119">
        <f t="shared" si="28"/>
        <v>2</v>
      </c>
      <c r="AJ54" s="119">
        <f>SUMIF($K$23:$K$58,$AE54,$L$23:$L$58)+SUMIF($N$23:$N$58,$AE54,$M$23:$M$58)</f>
        <v>7</v>
      </c>
      <c r="AK54" s="119">
        <f>SUMIF($K$23:$K$58,$AE54,$M$23:$M$58)+SUMIF($N$23:$N$58,$AE54,$L$23:$L$58)</f>
        <v>8</v>
      </c>
      <c r="AL54" s="119">
        <f t="shared" si="29"/>
        <v>-1</v>
      </c>
      <c r="AM54" s="119">
        <f>IFERROR(VLOOKUP($AR54,Sheet3!$O:$P,2,0),0)/100000</f>
        <v>0.27141999999999999</v>
      </c>
      <c r="AN54" s="119">
        <f>SUMPRODUCT((AI52:AI55=AI54)*(AL52:AL55&gt;AL54))</f>
        <v>0</v>
      </c>
      <c r="AO54" s="119">
        <f>SUMPRODUCT((AI52:AI55=AI54)*(AL52:AL55=AL54)*(AJ52:AJ55&gt;AJ54))</f>
        <v>0</v>
      </c>
      <c r="AP54" s="119">
        <f>SUMPRODUCT((AI52:AI55=AI54)*(AL52:AL55=AL54)*(AJ52:AJ55=AJ54)*(AM52:AM55&gt;AM54))</f>
        <v>0</v>
      </c>
      <c r="AQ54" s="11"/>
      <c r="AR54" s="11" t="s">
        <v>1211</v>
      </c>
      <c r="AS54" s="11"/>
      <c r="AT54" s="103">
        <f t="shared" si="12"/>
        <v>42542.833333333336</v>
      </c>
      <c r="AU54" s="7">
        <f>DATE(2016,6,21)+TIME(20,0,0)+INDEX(Sheet3!$I$2:$I$28,MATCH($N$12,GMT,0))</f>
        <v>42542.833333333336</v>
      </c>
      <c r="AW54" s="11" t="s">
        <v>2314</v>
      </c>
      <c r="AX54" s="11" t="s">
        <v>1404</v>
      </c>
      <c r="AY54" s="11" t="s">
        <v>1120</v>
      </c>
      <c r="AZ54" s="11" t="str">
        <f t="shared" si="10"/>
        <v>WCroatia</v>
      </c>
      <c r="BA54" s="11" t="str">
        <f t="shared" si="11"/>
        <v>LSpain</v>
      </c>
      <c r="BH54" s="90"/>
      <c r="BO54" s="11" t="s">
        <v>2400</v>
      </c>
      <c r="BP54" s="107">
        <f t="shared" si="0"/>
        <v>3</v>
      </c>
      <c r="BQ54" s="97">
        <f t="shared" si="1"/>
        <v>1</v>
      </c>
      <c r="BR54" s="11"/>
      <c r="BS54" s="108"/>
    </row>
    <row r="55" spans="2:71">
      <c r="B55" s="40" t="s">
        <v>2401</v>
      </c>
      <c r="C55" s="128" t="str">
        <f t="shared" si="2"/>
        <v>Wed</v>
      </c>
      <c r="D55" s="128" t="str">
        <f t="shared" si="3"/>
        <v>Jun 22, 2016</v>
      </c>
      <c r="E55" s="129">
        <f t="shared" si="17"/>
        <v>0.70833333333333337</v>
      </c>
      <c r="F55" s="187" t="str">
        <f t="shared" si="5"/>
        <v>Stade de France, Saint-Denis</v>
      </c>
      <c r="G55" s="187"/>
      <c r="H55" s="187"/>
      <c r="I55" s="42" t="s">
        <v>368</v>
      </c>
      <c r="J55" s="55"/>
      <c r="K55" s="40" t="str">
        <f t="shared" si="6"/>
        <v>Iceland</v>
      </c>
      <c r="L55" s="125">
        <v>0</v>
      </c>
      <c r="M55" s="125">
        <v>2</v>
      </c>
      <c r="N55" s="130" t="str">
        <f t="shared" si="7"/>
        <v>Austria</v>
      </c>
      <c r="O55" s="127"/>
      <c r="P55" s="94"/>
      <c r="Q55" s="94"/>
      <c r="R55" s="134" t="str">
        <f>IFERROR(VLOOKUP(1,$AC$58:$AP$63,3,0),0)</f>
        <v>Sweden</v>
      </c>
      <c r="S55" s="135">
        <f>SUM(T55:V55)</f>
        <v>3</v>
      </c>
      <c r="T55" s="135">
        <f>IFERROR(VLOOKUP(R55,$AE$58:$AP$63,2,0),0)</f>
        <v>1</v>
      </c>
      <c r="U55" s="135">
        <f>IFERROR(VLOOKUP(R55,$AE$58:$AP$63,3,0),0)</f>
        <v>1</v>
      </c>
      <c r="V55" s="135">
        <f>IFERROR(VLOOKUP(R55,$AE$58:$AP$63,4,0),0)</f>
        <v>1</v>
      </c>
      <c r="W55" s="135" t="str">
        <f>IFERROR(VLOOKUP(R55,$AE$58:$AP$63,6,0)&amp;" - "&amp;VLOOKUP(R55,$AE$58:$AP$63,7,0),0)</f>
        <v>6 - 10</v>
      </c>
      <c r="X55" s="136">
        <f>IFERROR(VLOOKUP(R55,$AE$58:$AP$63,5,0),0)</f>
        <v>4</v>
      </c>
      <c r="Y55" s="13">
        <f>SUM(S55:S60)</f>
        <v>18</v>
      </c>
      <c r="Z55" s="94"/>
      <c r="AC55" s="131">
        <f>AD55+AN55+AO55+AP55</f>
        <v>4</v>
      </c>
      <c r="AD55" s="131">
        <f>RANK(AI55,AI52:AI55,0)</f>
        <v>3</v>
      </c>
      <c r="AE55" s="131" t="str">
        <f>IFERROR(INDEX(Data,MATCH(AR55,Numb,0),MATCH($N$10,Lang,0)),AR55)</f>
        <v>Iceland</v>
      </c>
      <c r="AF55" s="131">
        <f>IFERROR(COUNTIF($AZ$23:$BA$58,"W"&amp;$AE55),0)</f>
        <v>0</v>
      </c>
      <c r="AG55" s="131">
        <f>IFERROR(COUNTIF($AZ$23:$BA$58,"D"&amp;$AE55),0)</f>
        <v>2</v>
      </c>
      <c r="AH55" s="131">
        <f>IFERROR(COUNTIF($AZ$23:$BA$58,"L"&amp;$AE55),0)</f>
        <v>1</v>
      </c>
      <c r="AI55" s="131">
        <f t="shared" si="28"/>
        <v>2</v>
      </c>
      <c r="AJ55" s="131">
        <f>SUMIF($K$23:$K$58,$AE55,$L$23:$L$58)+SUMIF($N$23:$N$58,$AE55,$M$23:$M$58)</f>
        <v>2</v>
      </c>
      <c r="AK55" s="131">
        <f>SUMIF($K$23:$K$58,$AE55,$M$23:$M$58)+SUMIF($N$23:$N$58,$AE55,$L$23:$L$58)</f>
        <v>4</v>
      </c>
      <c r="AL55" s="131">
        <f t="shared" si="29"/>
        <v>-2</v>
      </c>
      <c r="AM55" s="131">
        <f>IFERROR(VLOOKUP($AR55,Sheet3!$O:$P,2,0),0)/100000</f>
        <v>0.25387999999999999</v>
      </c>
      <c r="AN55" s="131">
        <f>SUMPRODUCT((AI52:AI55=AI55)*(AL52:AL55&gt;AL55))</f>
        <v>1</v>
      </c>
      <c r="AO55" s="131">
        <f>SUMPRODUCT((AI52:AI55=AI55)*(AL52:AL55=AL55)*(AJ52:AJ55&gt;AJ55))</f>
        <v>0</v>
      </c>
      <c r="AP55" s="131">
        <f>SUMPRODUCT((AI52:AI55=AI55)*(AL52:AL55=AL55)*(AJ52:AJ55=AJ55)*(AM52:AM55&gt;AM55))</f>
        <v>0</v>
      </c>
      <c r="AQ55" s="11"/>
      <c r="AR55" s="11" t="s">
        <v>1597</v>
      </c>
      <c r="AS55" s="11"/>
      <c r="AT55" s="103">
        <f t="shared" si="12"/>
        <v>42543.708333333336</v>
      </c>
      <c r="AU55" s="7">
        <f>DATE(2016,6,22)+TIME(17,0,0)+INDEX(Sheet3!$I$2:$I$28,MATCH($N$12,GMT,0))</f>
        <v>42543.708333333336</v>
      </c>
      <c r="AW55" s="11" t="s">
        <v>2315</v>
      </c>
      <c r="AX55" s="11" t="s">
        <v>1597</v>
      </c>
      <c r="AY55" s="11" t="s">
        <v>1625</v>
      </c>
      <c r="AZ55" s="11" t="str">
        <f t="shared" si="10"/>
        <v>LIceland</v>
      </c>
      <c r="BA55" s="11" t="str">
        <f t="shared" si="11"/>
        <v>WAustria</v>
      </c>
      <c r="BH55" s="90"/>
      <c r="BO55" s="11" t="s">
        <v>2401</v>
      </c>
      <c r="BP55" s="107">
        <f t="shared" si="0"/>
        <v>2</v>
      </c>
      <c r="BQ55" s="97">
        <f t="shared" si="1"/>
        <v>0</v>
      </c>
      <c r="BR55" s="11"/>
      <c r="BS55" s="108"/>
    </row>
    <row r="56" spans="2:71">
      <c r="B56" s="40" t="s">
        <v>2402</v>
      </c>
      <c r="C56" s="128" t="str">
        <f t="shared" si="2"/>
        <v>Wed</v>
      </c>
      <c r="D56" s="128" t="str">
        <f t="shared" si="3"/>
        <v>Jun 22, 2016</v>
      </c>
      <c r="E56" s="129">
        <f t="shared" si="17"/>
        <v>0.70833333333333337</v>
      </c>
      <c r="F56" s="187" t="str">
        <f t="shared" si="5"/>
        <v>Parc Olympique Lyonnais, Lyon</v>
      </c>
      <c r="G56" s="187"/>
      <c r="H56" s="187"/>
      <c r="I56" s="42" t="s">
        <v>368</v>
      </c>
      <c r="J56" s="55"/>
      <c r="K56" s="40" t="str">
        <f t="shared" si="6"/>
        <v>Hungary</v>
      </c>
      <c r="L56" s="125">
        <v>4</v>
      </c>
      <c r="M56" s="125">
        <v>4</v>
      </c>
      <c r="N56" s="130" t="str">
        <f t="shared" si="7"/>
        <v>Portugal</v>
      </c>
      <c r="O56" s="127"/>
      <c r="P56" s="94"/>
      <c r="Q56" s="94"/>
      <c r="R56" s="137" t="str">
        <f>IFERROR(VLOOKUP(2,$AC$58:$AP$63,3,0),0)</f>
        <v>Romania</v>
      </c>
      <c r="S56" s="138">
        <f t="shared" ref="S56:S60" si="30">SUM(T56:V56)</f>
        <v>3</v>
      </c>
      <c r="T56" s="138">
        <f t="shared" ref="T56:T60" si="31">IFERROR(VLOOKUP(R56,$AE$58:$AP$63,2,0),0)</f>
        <v>1</v>
      </c>
      <c r="U56" s="138">
        <f t="shared" ref="U56:U60" si="32">IFERROR(VLOOKUP(R56,$AE$58:$AP$63,3,0),0)</f>
        <v>0</v>
      </c>
      <c r="V56" s="138">
        <f t="shared" ref="V56:V60" si="33">IFERROR(VLOOKUP(R56,$AE$58:$AP$63,4,0),0)</f>
        <v>2</v>
      </c>
      <c r="W56" s="138" t="str">
        <f t="shared" ref="W56:W60" si="34">IFERROR(VLOOKUP(R56,$AE$58:$AP$63,6,0)&amp;" - "&amp;VLOOKUP(R56,$AE$58:$AP$63,7,0),0)</f>
        <v>14 - 13</v>
      </c>
      <c r="X56" s="139">
        <f t="shared" ref="X56:X60" si="35">IFERROR(VLOOKUP(R56,$AE$58:$AP$63,5,0),0)</f>
        <v>3</v>
      </c>
      <c r="Y56" s="13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11"/>
      <c r="AT56" s="103">
        <f t="shared" si="12"/>
        <v>42543.708333333336</v>
      </c>
      <c r="AU56" s="7">
        <f>DATE(2016,6,22)+TIME(17,0,0)+INDEX(Sheet3!$I$2:$I$28,MATCH($N$12,GMT,0))</f>
        <v>42543.708333333336</v>
      </c>
      <c r="AW56" s="11" t="s">
        <v>2311</v>
      </c>
      <c r="AX56" s="11" t="s">
        <v>1211</v>
      </c>
      <c r="AY56" s="11" t="s">
        <v>1186</v>
      </c>
      <c r="AZ56" s="11" t="str">
        <f t="shared" si="10"/>
        <v>DHungary</v>
      </c>
      <c r="BA56" s="11" t="str">
        <f t="shared" si="11"/>
        <v>DPortugal</v>
      </c>
      <c r="BH56" s="90"/>
      <c r="BO56" s="11" t="s">
        <v>2402</v>
      </c>
      <c r="BP56" s="107">
        <f t="shared" si="0"/>
        <v>3</v>
      </c>
      <c r="BQ56" s="97">
        <f t="shared" si="1"/>
        <v>2</v>
      </c>
      <c r="BR56" s="11"/>
      <c r="BS56" s="108"/>
    </row>
    <row r="57" spans="2:71">
      <c r="B57" s="40" t="s">
        <v>2403</v>
      </c>
      <c r="C57" s="128" t="str">
        <f t="shared" si="2"/>
        <v>Wed</v>
      </c>
      <c r="D57" s="128" t="str">
        <f t="shared" si="3"/>
        <v>Jun 22, 2016</v>
      </c>
      <c r="E57" s="129">
        <f t="shared" si="17"/>
        <v>0.83333333333333337</v>
      </c>
      <c r="F57" s="187" t="str">
        <f t="shared" si="5"/>
        <v>Stade Pierre-Mauroy, Lille</v>
      </c>
      <c r="G57" s="187"/>
      <c r="H57" s="187"/>
      <c r="I57" s="42" t="s">
        <v>396</v>
      </c>
      <c r="J57" s="55"/>
      <c r="K57" s="40" t="str">
        <f t="shared" si="6"/>
        <v>Italy</v>
      </c>
      <c r="L57" s="125">
        <v>5</v>
      </c>
      <c r="M57" s="125">
        <v>3</v>
      </c>
      <c r="N57" s="130" t="str">
        <f t="shared" si="7"/>
        <v>Republic of Ireland</v>
      </c>
      <c r="O57" s="127"/>
      <c r="P57" s="94"/>
      <c r="Q57" s="94"/>
      <c r="R57" s="137" t="str">
        <f>IFERROR(VLOOKUP(3,$AC$58:$AP$63,3,0),0)</f>
        <v>Czech Republic</v>
      </c>
      <c r="S57" s="138">
        <f t="shared" si="30"/>
        <v>3</v>
      </c>
      <c r="T57" s="138">
        <f t="shared" si="31"/>
        <v>1</v>
      </c>
      <c r="U57" s="138">
        <f t="shared" si="32"/>
        <v>0</v>
      </c>
      <c r="V57" s="138">
        <f t="shared" si="33"/>
        <v>2</v>
      </c>
      <c r="W57" s="138" t="str">
        <f t="shared" si="34"/>
        <v>11 - 10</v>
      </c>
      <c r="X57" s="139">
        <f t="shared" si="35"/>
        <v>3</v>
      </c>
      <c r="Y57" s="13"/>
      <c r="AC57" s="113" t="s">
        <v>2520</v>
      </c>
      <c r="AD57" s="113" t="s">
        <v>2521</v>
      </c>
      <c r="AE57" s="113" t="s">
        <v>1037</v>
      </c>
      <c r="AF57" s="113" t="s">
        <v>378</v>
      </c>
      <c r="AG57" s="113" t="s">
        <v>403</v>
      </c>
      <c r="AH57" s="113" t="s">
        <v>423</v>
      </c>
      <c r="AI57" s="113" t="s">
        <v>482</v>
      </c>
      <c r="AJ57" s="113" t="s">
        <v>2522</v>
      </c>
      <c r="AK57" s="113" t="s">
        <v>2523</v>
      </c>
      <c r="AL57" s="113" t="s">
        <v>2524</v>
      </c>
      <c r="AM57" s="113" t="s">
        <v>2544</v>
      </c>
      <c r="AN57" s="113" t="s">
        <v>2525</v>
      </c>
      <c r="AO57" s="113" t="s">
        <v>2526</v>
      </c>
      <c r="AP57" s="113" t="s">
        <v>2527</v>
      </c>
      <c r="AQ57" s="11"/>
      <c r="AR57" s="114" t="s">
        <v>2528</v>
      </c>
      <c r="AS57" s="11"/>
      <c r="AT57" s="103">
        <f t="shared" si="12"/>
        <v>42543.833333333336</v>
      </c>
      <c r="AU57" s="7">
        <f>DATE(2016,6,22)+TIME(20,0,0)+INDEX(Sheet3!$I$2:$I$28,MATCH($N$12,GMT,0))</f>
        <v>42543.833333333336</v>
      </c>
      <c r="AW57" s="11" t="s">
        <v>2312</v>
      </c>
      <c r="AX57" s="11" t="s">
        <v>1156</v>
      </c>
      <c r="AY57" s="11" t="s">
        <v>1558</v>
      </c>
      <c r="AZ57" s="11" t="str">
        <f t="shared" si="10"/>
        <v>WItaly</v>
      </c>
      <c r="BA57" s="11" t="str">
        <f t="shared" si="11"/>
        <v>LRepublic of Ireland</v>
      </c>
      <c r="BH57" s="90"/>
      <c r="BO57" s="11" t="s">
        <v>2403</v>
      </c>
      <c r="BP57" s="107">
        <f t="shared" si="0"/>
        <v>3</v>
      </c>
      <c r="BQ57" s="97">
        <f t="shared" si="1"/>
        <v>1</v>
      </c>
      <c r="BR57" s="11"/>
    </row>
    <row r="58" spans="2:71">
      <c r="B58" s="140" t="s">
        <v>2404</v>
      </c>
      <c r="C58" s="141" t="str">
        <f t="shared" si="2"/>
        <v>Wed</v>
      </c>
      <c r="D58" s="141" t="str">
        <f t="shared" si="3"/>
        <v>Jun 22, 2016</v>
      </c>
      <c r="E58" s="142">
        <f t="shared" si="17"/>
        <v>0.83333333333333337</v>
      </c>
      <c r="F58" s="186" t="str">
        <f t="shared" si="5"/>
        <v>Allianz Riviera, Nice</v>
      </c>
      <c r="G58" s="186"/>
      <c r="H58" s="186"/>
      <c r="I58" s="143" t="s">
        <v>396</v>
      </c>
      <c r="J58" s="55"/>
      <c r="K58" s="140" t="str">
        <f t="shared" si="6"/>
        <v>Sweden</v>
      </c>
      <c r="L58" s="125">
        <v>4</v>
      </c>
      <c r="M58" s="125">
        <v>3</v>
      </c>
      <c r="N58" s="144" t="str">
        <f t="shared" si="7"/>
        <v>Belgium</v>
      </c>
      <c r="O58" s="127"/>
      <c r="P58" s="94"/>
      <c r="Q58" s="94"/>
      <c r="R58" s="145" t="str">
        <f>IFERROR(VLOOKUP(4,$AC$58:$AP$63,3,0),0)</f>
        <v>Russia</v>
      </c>
      <c r="S58" s="146">
        <f t="shared" si="30"/>
        <v>3</v>
      </c>
      <c r="T58" s="146">
        <f t="shared" si="31"/>
        <v>1</v>
      </c>
      <c r="U58" s="146">
        <f t="shared" si="32"/>
        <v>0</v>
      </c>
      <c r="V58" s="146">
        <f t="shared" si="33"/>
        <v>2</v>
      </c>
      <c r="W58" s="146" t="str">
        <f t="shared" si="34"/>
        <v>6 - 13</v>
      </c>
      <c r="X58" s="147">
        <f t="shared" si="35"/>
        <v>3</v>
      </c>
      <c r="Y58" s="13"/>
      <c r="AB58" s="8" t="s">
        <v>2538</v>
      </c>
      <c r="AC58" s="119">
        <f t="shared" ref="AC58:AC63" si="36">AD58+AN58+AO58+AP58</f>
        <v>2</v>
      </c>
      <c r="AD58" s="119">
        <f>RANK(AI58,AI58:AI63,0)</f>
        <v>2</v>
      </c>
      <c r="AE58" s="119" t="str">
        <f t="shared" ref="AE58:AE63" si="37">IFERROR(INDEX(Data,MATCH(AR58,Numb,0),MATCH($N$10,Lang,0)),AR58)</f>
        <v>Romania</v>
      </c>
      <c r="AF58" s="119">
        <f t="shared" ref="AF58:AF63" si="38">IFERROR(COUNTIF($AZ$23:$BA$58,"W"&amp;$AE58),0)</f>
        <v>1</v>
      </c>
      <c r="AG58" s="119">
        <f t="shared" ref="AG58:AG63" si="39">IFERROR(COUNTIF($AZ$23:$BA$58,"D"&amp;$AE58),0)</f>
        <v>0</v>
      </c>
      <c r="AH58" s="119">
        <f t="shared" ref="AH58:AH63" si="40">IFERROR(COUNTIF($AZ$23:$BA$58,"L"&amp;$AE58),0)</f>
        <v>2</v>
      </c>
      <c r="AI58" s="119">
        <f>AF58*3+AG58*1</f>
        <v>3</v>
      </c>
      <c r="AJ58" s="119">
        <f t="shared" ref="AJ58:AJ63" si="41">SUMIF($K$23:$K$58,$AE58,$L$23:$L$58)+SUMIF($N$23:$N$58,$AE58,$M$23:$M$58)</f>
        <v>14</v>
      </c>
      <c r="AK58" s="119">
        <f t="shared" ref="AK58:AK63" si="42">SUMIF($K$23:$K$58,$AE58,$M$23:$M$58)+SUMIF($N$23:$N$58,$AE58,$L$23:$L$58)</f>
        <v>13</v>
      </c>
      <c r="AL58" s="119">
        <f>AJ58-AK58</f>
        <v>1</v>
      </c>
      <c r="AM58" s="119">
        <f>IFERROR(IF(AR58&lt;&gt;"3A",VLOOKUP(3,AC22:AP25,11,0),0.006),0)</f>
        <v>0.28038000000000002</v>
      </c>
      <c r="AN58" s="119">
        <f>SUMPRODUCT((AI58:AI63=AI58)*(AL58:AL63&gt;AL58))</f>
        <v>0</v>
      </c>
      <c r="AO58" s="119">
        <f>SUMPRODUCT((AI58:AI63=AI58)*(AL58:AL63=AL58)*(AJ58:AJ63&gt;AJ58))</f>
        <v>0</v>
      </c>
      <c r="AP58" s="119">
        <f>SUMPRODUCT((AI58:AI63=AI58)*(AL58:AL63=AL58)*(AJ58:AJ63=AJ58)*(AM58:AM63&gt;AM58))</f>
        <v>0</v>
      </c>
      <c r="AQ58" s="11" t="s">
        <v>2500</v>
      </c>
      <c r="AR58" s="11" t="str">
        <f>IF(S21=0,"3A",R21)</f>
        <v>Romania</v>
      </c>
      <c r="AS58" s="11">
        <f>IF(AND(AC58&lt;&gt;5,AC58&lt;&gt;6),1,0)</f>
        <v>1</v>
      </c>
      <c r="AT58" s="103">
        <f t="shared" si="12"/>
        <v>42543.833333333336</v>
      </c>
      <c r="AU58" s="7">
        <f>DATE(2016,6,22)+TIME(20,0,0)+INDEX(Sheet3!$I$2:$I$28,MATCH($N$12,GMT,0))</f>
        <v>42543.833333333336</v>
      </c>
      <c r="AW58" s="11" t="s">
        <v>2306</v>
      </c>
      <c r="AX58" s="11" t="s">
        <v>1788</v>
      </c>
      <c r="AY58" s="11" t="s">
        <v>1757</v>
      </c>
      <c r="AZ58" s="11" t="str">
        <f t="shared" si="10"/>
        <v>WSweden</v>
      </c>
      <c r="BA58" s="11" t="str">
        <f t="shared" si="11"/>
        <v>LBelgium</v>
      </c>
      <c r="BH58" s="90"/>
      <c r="BO58" s="11" t="s">
        <v>2404</v>
      </c>
      <c r="BP58" s="107">
        <f t="shared" si="0"/>
        <v>2</v>
      </c>
      <c r="BQ58" s="97">
        <f t="shared" si="1"/>
        <v>0</v>
      </c>
      <c r="BR58" s="11"/>
    </row>
    <row r="59" spans="2:71" ht="15" customHeight="1">
      <c r="B59" s="184" t="str">
        <f>IFERROR(INDEX(Data,MATCH(AV60,Numb,0),MATCH($N$10,Lang,0)),AV60)</f>
        <v>Round of 16</v>
      </c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48"/>
      <c r="Q59" s="94"/>
      <c r="R59" s="110" t="str">
        <f>IFERROR(VLOOKUP(5,$AC$58:$AP$63,3,0),0)</f>
        <v>Poland</v>
      </c>
      <c r="S59" s="111">
        <f t="shared" si="30"/>
        <v>3</v>
      </c>
      <c r="T59" s="111">
        <f t="shared" si="31"/>
        <v>0</v>
      </c>
      <c r="U59" s="111">
        <f t="shared" si="32"/>
        <v>2</v>
      </c>
      <c r="V59" s="111">
        <f t="shared" si="33"/>
        <v>1</v>
      </c>
      <c r="W59" s="111" t="str">
        <f t="shared" si="34"/>
        <v>8 - 9</v>
      </c>
      <c r="X59" s="112">
        <f t="shared" si="35"/>
        <v>2</v>
      </c>
      <c r="Y59" s="13"/>
      <c r="AB59" s="8" t="s">
        <v>2539</v>
      </c>
      <c r="AC59" s="119">
        <f t="shared" si="36"/>
        <v>4</v>
      </c>
      <c r="AD59" s="119">
        <f>RANK(AI59,AI58:AI63,0)</f>
        <v>2</v>
      </c>
      <c r="AE59" s="119" t="str">
        <f t="shared" si="37"/>
        <v>Russia</v>
      </c>
      <c r="AF59" s="119">
        <f t="shared" si="38"/>
        <v>1</v>
      </c>
      <c r="AG59" s="119">
        <f t="shared" si="39"/>
        <v>0</v>
      </c>
      <c r="AH59" s="119">
        <f t="shared" si="40"/>
        <v>2</v>
      </c>
      <c r="AI59" s="119">
        <f t="shared" ref="AI59:AI60" si="43">AF59*3+AG59*1</f>
        <v>3</v>
      </c>
      <c r="AJ59" s="119">
        <f t="shared" si="41"/>
        <v>6</v>
      </c>
      <c r="AK59" s="119">
        <f t="shared" si="42"/>
        <v>13</v>
      </c>
      <c r="AL59" s="119">
        <f t="shared" ref="AL59:AL60" si="44">AJ59-AK59</f>
        <v>-7</v>
      </c>
      <c r="AM59" s="119">
        <f>IFERROR(IF(AR59&lt;&gt;"3B",VLOOKUP(3,AC28:AP31,11,0),0.005),0)</f>
        <v>0.31345000000000001</v>
      </c>
      <c r="AN59" s="119">
        <f>SUMPRODUCT((AI58:AI63=AI59)*(AL58:AL63&gt;AL59))</f>
        <v>2</v>
      </c>
      <c r="AO59" s="119">
        <f>SUMPRODUCT((AI58:AI63=AI59)*(AL58:AL63=AL59)*(AJ58:AJ63&gt;AJ59))</f>
        <v>0</v>
      </c>
      <c r="AP59" s="119">
        <f>SUMPRODUCT((AI58:AI63=AI59)*(AL58:AL63=AL59)*(AJ58:AJ63=AJ59)*(AM58:AM63&gt;AM59))</f>
        <v>0</v>
      </c>
      <c r="AQ59" s="11" t="s">
        <v>414</v>
      </c>
      <c r="AR59" s="11" t="str">
        <f>IF(S27=0,"3B",R27)</f>
        <v>Russia</v>
      </c>
      <c r="AS59" s="11">
        <f t="shared" ref="AS59:AS63" si="45">IF(AND(AC59&lt;&gt;5,AC59&lt;&gt;6),1,0)</f>
        <v>1</v>
      </c>
      <c r="AT59" s="11"/>
      <c r="BO59" s="149" t="s">
        <v>2565</v>
      </c>
      <c r="BP59" s="107">
        <f t="shared" si="0"/>
        <v>1</v>
      </c>
      <c r="BQ59" s="97">
        <f t="shared" si="1"/>
        <v>0</v>
      </c>
      <c r="BR59" s="11"/>
    </row>
    <row r="60" spans="2:71" ht="15" customHeight="1">
      <c r="B60" s="184"/>
      <c r="C60" s="184"/>
      <c r="D60" s="184"/>
      <c r="E60" s="184"/>
      <c r="F60" s="184"/>
      <c r="G60" s="184"/>
      <c r="H60" s="184"/>
      <c r="I60" s="184"/>
      <c r="J60" s="184"/>
      <c r="K60" s="184"/>
      <c r="L60" s="184"/>
      <c r="M60" s="184"/>
      <c r="N60" s="184"/>
      <c r="O60" s="148"/>
      <c r="R60" s="116" t="str">
        <f>IFERROR(VLOOKUP(6,$AC$58:$AP$63,3,0),0)</f>
        <v>Hungary</v>
      </c>
      <c r="S60" s="117">
        <f t="shared" si="30"/>
        <v>3</v>
      </c>
      <c r="T60" s="117">
        <f t="shared" si="31"/>
        <v>0</v>
      </c>
      <c r="U60" s="117">
        <f t="shared" si="32"/>
        <v>2</v>
      </c>
      <c r="V60" s="117">
        <f t="shared" si="33"/>
        <v>1</v>
      </c>
      <c r="W60" s="117" t="str">
        <f t="shared" si="34"/>
        <v>7 - 8</v>
      </c>
      <c r="X60" s="118">
        <f t="shared" si="35"/>
        <v>2</v>
      </c>
      <c r="AB60" s="8" t="s">
        <v>2540</v>
      </c>
      <c r="AC60" s="119">
        <f t="shared" si="36"/>
        <v>5</v>
      </c>
      <c r="AD60" s="119">
        <f>RANK(AI60,AI58:AI63,0)</f>
        <v>5</v>
      </c>
      <c r="AE60" s="119" t="str">
        <f t="shared" si="37"/>
        <v>Poland</v>
      </c>
      <c r="AF60" s="119">
        <f t="shared" si="38"/>
        <v>0</v>
      </c>
      <c r="AG60" s="119">
        <f t="shared" si="39"/>
        <v>2</v>
      </c>
      <c r="AH60" s="119">
        <f t="shared" si="40"/>
        <v>1</v>
      </c>
      <c r="AI60" s="119">
        <f t="shared" si="43"/>
        <v>2</v>
      </c>
      <c r="AJ60" s="119">
        <f t="shared" si="41"/>
        <v>8</v>
      </c>
      <c r="AK60" s="119">
        <f t="shared" si="42"/>
        <v>9</v>
      </c>
      <c r="AL60" s="119">
        <f t="shared" si="44"/>
        <v>-1</v>
      </c>
      <c r="AM60" s="119">
        <f>IFERROR(IF(AR60&lt;&gt;"3C",VLOOKUP(3,AC34:AP37,11,0),0.004),0)</f>
        <v>0.28305999999999998</v>
      </c>
      <c r="AN60" s="119">
        <f>SUMPRODUCT((AI58:AI63=AI60)*(AL58:AL63&gt;AL60))</f>
        <v>0</v>
      </c>
      <c r="AO60" s="119">
        <f>SUMPRODUCT((AI58:AI63=AI60)*(AL58:AL63=AL60)*(AJ58:AJ63&gt;AJ60))</f>
        <v>0</v>
      </c>
      <c r="AP60" s="119">
        <f>SUMPRODUCT((AI58:AI63=AI60)*(AL58:AL63=AL60)*(AJ58:AJ63=AJ60)*(AM58:AM63&gt;AM60))</f>
        <v>0</v>
      </c>
      <c r="AQ60" s="11" t="s">
        <v>661</v>
      </c>
      <c r="AR60" s="11" t="str">
        <f>IF(S33=0,"3C",R33)</f>
        <v>Poland</v>
      </c>
      <c r="AS60" s="11">
        <f t="shared" si="45"/>
        <v>0</v>
      </c>
      <c r="AT60" s="11"/>
      <c r="AV60" s="11" t="s">
        <v>123</v>
      </c>
      <c r="BO60" s="11" t="s">
        <v>2566</v>
      </c>
      <c r="BP60" s="150" t="str">
        <f>IFERROR(VLOOKUP(IF(VLOOKUP($BO59,$B$23:$N$87,10,0)="","",VLOOKUP($BO59,$B$23:$N$87,10,0)),Sheet2!$A:$B,2,0),"")</f>
        <v>France</v>
      </c>
      <c r="BQ60" s="151" t="str">
        <f>IFERROR(VLOOKUP(IF(VLOOKUP($BO59,$B$23:$N$87,13,0)="","",VLOOKUP($BO59,$B$23:$N$87,13,0)),Sheet2!$A:$B,2,0),"")</f>
        <v>Germany</v>
      </c>
      <c r="BR60" s="11"/>
    </row>
    <row r="61" spans="2:71">
      <c r="B61" s="20" t="s">
        <v>2366</v>
      </c>
      <c r="C61" s="20" t="s">
        <v>2409</v>
      </c>
      <c r="D61" s="20" t="s">
        <v>2405</v>
      </c>
      <c r="E61" s="20" t="s">
        <v>2406</v>
      </c>
      <c r="F61" s="115"/>
      <c r="G61" s="115" t="s">
        <v>2367</v>
      </c>
      <c r="H61" s="115"/>
      <c r="I61" s="20"/>
      <c r="J61" s="20"/>
      <c r="K61" s="20" t="s">
        <v>2407</v>
      </c>
      <c r="L61" s="20" t="s">
        <v>2368</v>
      </c>
      <c r="M61" s="20" t="s">
        <v>2368</v>
      </c>
      <c r="N61" s="20" t="s">
        <v>2408</v>
      </c>
      <c r="O61" s="20"/>
      <c r="AB61" s="8" t="s">
        <v>2541</v>
      </c>
      <c r="AC61" s="119">
        <f t="shared" si="36"/>
        <v>3</v>
      </c>
      <c r="AD61" s="119">
        <f>RANK(AI61,AI58:AI63,0)</f>
        <v>2</v>
      </c>
      <c r="AE61" s="119" t="str">
        <f t="shared" si="37"/>
        <v>Czech Republic</v>
      </c>
      <c r="AF61" s="119">
        <f t="shared" si="38"/>
        <v>1</v>
      </c>
      <c r="AG61" s="119">
        <f t="shared" si="39"/>
        <v>0</v>
      </c>
      <c r="AH61" s="119">
        <f t="shared" si="40"/>
        <v>2</v>
      </c>
      <c r="AI61" s="119">
        <f t="shared" ref="AI61:AI63" si="46">AF61*3+AG61*1</f>
        <v>3</v>
      </c>
      <c r="AJ61" s="119">
        <f t="shared" si="41"/>
        <v>11</v>
      </c>
      <c r="AK61" s="119">
        <f t="shared" si="42"/>
        <v>10</v>
      </c>
      <c r="AL61" s="119">
        <f t="shared" ref="AL61:AL63" si="47">AJ61-AK61</f>
        <v>1</v>
      </c>
      <c r="AM61" s="119">
        <f>IFERROR(IF(AR61&lt;&gt;"3D",VLOOKUP(3,AC40:AP43,11,0),0.003),0)</f>
        <v>0.29403000000000001</v>
      </c>
      <c r="AN61" s="119">
        <f>SUMPRODUCT((AI58:AI63=AI61)*(AL58:AL63&gt;AL61))</f>
        <v>0</v>
      </c>
      <c r="AO61" s="119">
        <f>SUMPRODUCT((AI58:AI63=AI61)*(AL58:AL63=AL61)*(AJ58:AJ63&gt;AJ61))</f>
        <v>1</v>
      </c>
      <c r="AP61" s="119">
        <f>SUMPRODUCT((AI58:AI63=AI61)*(AL58:AL63=AL61)*(AJ58:AJ63=AJ61)*(AM58:AM63&gt;AM61))</f>
        <v>0</v>
      </c>
      <c r="AQ61" s="11" t="s">
        <v>404</v>
      </c>
      <c r="AR61" s="11" t="str">
        <f>IF(S39=0,"3D",R39)</f>
        <v>Czech Republic</v>
      </c>
      <c r="AS61" s="11">
        <f t="shared" si="45"/>
        <v>1</v>
      </c>
      <c r="AT61" s="103">
        <f t="shared" ref="AT61:AT68" si="48">AU61</f>
        <v>42546.583333333336</v>
      </c>
      <c r="AU61" s="7">
        <f>DATE(2016,6,25)+TIME(14,0,0)+INDEX(Sheet3!$I$2:$I$28,MATCH($N$12,GMT,0))</f>
        <v>42546.583333333336</v>
      </c>
      <c r="AW61" s="11" t="s">
        <v>2313</v>
      </c>
      <c r="AX61" s="11" t="str">
        <f>IFERROR(IF(S20=3,R20,AZ61),AZ61)</f>
        <v>France</v>
      </c>
      <c r="AY61" s="11" t="str">
        <f>IFERROR(IF(S32=3,R32,BA61),BA61)</f>
        <v>Germany</v>
      </c>
      <c r="AZ61" s="11" t="s">
        <v>2581</v>
      </c>
      <c r="BA61" s="11" t="s">
        <v>2589</v>
      </c>
      <c r="BB61" s="11" t="str">
        <f t="shared" ref="BB61:BB68" si="49">IF(L62&gt;M62,K62,IF(M62&gt;L62,N62,""))</f>
        <v>Germany</v>
      </c>
      <c r="BO61" s="11" t="s">
        <v>2567</v>
      </c>
      <c r="BP61" s="152" t="str">
        <f>IFERROR(VLOOKUP(IF(VLOOKUP($BO60,$B$23:$N$87,10,0)="","",VLOOKUP($BO60,$B$23:$N$87,10,0)),Sheet2!$A:$B,2,0),"")</f>
        <v>Wales</v>
      </c>
      <c r="BQ61" s="153" t="str">
        <f>IFERROR(VLOOKUP(IF(VLOOKUP($BO60,$B$23:$N$87,13,0)="","",VLOOKUP($BO60,$B$23:$N$87,13,0)),Sheet2!$A:$B,2,0),"")</f>
        <v>Romania</v>
      </c>
      <c r="BR61" s="11"/>
    </row>
    <row r="62" spans="2:71">
      <c r="B62" s="120" t="s">
        <v>2565</v>
      </c>
      <c r="C62" s="121" t="str">
        <f t="shared" ref="C62:C69" si="50">IFERROR(INDEX(Data,MATCH(TEXT(AU61,"[$-409]ddd"),Numb,0),MATCH($N$10,Lang,0)),0)</f>
        <v>Sat</v>
      </c>
      <c r="D62" s="121" t="str">
        <f t="shared" ref="D62:D69" si="51">IFERROR(INDEX(Data,MATCH(TEXT(AU61,"[$-409]mmm"),Numb,0),MATCH($N$10,Lang,0)),0)&amp;" "&amp;DAY(AU61)&amp;", 2016"</f>
        <v>Jun 25, 2016</v>
      </c>
      <c r="E62" s="122">
        <f t="shared" ref="E62:E69" si="52">TIME(HOUR(AU61),MINUTE(AU61),0)</f>
        <v>0.58333333333333337</v>
      </c>
      <c r="F62" s="188" t="str">
        <f t="shared" ref="F62:F69" si="53">IFERROR(INDEX(Data,MATCH(AW61,Numb,0),MATCH($N$10,Lang,0)),AW61)</f>
        <v>Stade Geoffroy-Guichard, Saint-Étienne</v>
      </c>
      <c r="G62" s="188"/>
      <c r="H62" s="188"/>
      <c r="I62" s="120"/>
      <c r="J62" s="120"/>
      <c r="K62" s="120" t="str">
        <f t="shared" ref="K62:K69" si="54">IFERROR(INDEX(Data,MATCH(AX61,Numb,0),MATCH($N$10,Lang,0)),AX61)</f>
        <v>France</v>
      </c>
      <c r="L62" s="125">
        <v>2</v>
      </c>
      <c r="M62" s="125">
        <v>3</v>
      </c>
      <c r="N62" s="126" t="str">
        <f t="shared" ref="N62:N69" si="55">IFERROR(INDEX(Data,MATCH(AY61,Numb,0),MATCH($N$10,Lang,0)),AY61)</f>
        <v>Germany</v>
      </c>
      <c r="O62" s="127"/>
      <c r="R62" s="191" t="s">
        <v>2721</v>
      </c>
      <c r="S62" s="191"/>
      <c r="T62" s="191"/>
      <c r="AB62" s="8" t="s">
        <v>2542</v>
      </c>
      <c r="AC62" s="119">
        <f t="shared" si="36"/>
        <v>1</v>
      </c>
      <c r="AD62" s="119">
        <f>RANK(AI62,AI58:AI63,0)</f>
        <v>1</v>
      </c>
      <c r="AE62" s="119" t="str">
        <f t="shared" si="37"/>
        <v>Sweden</v>
      </c>
      <c r="AF62" s="119">
        <f t="shared" si="38"/>
        <v>1</v>
      </c>
      <c r="AG62" s="119">
        <f t="shared" si="39"/>
        <v>1</v>
      </c>
      <c r="AH62" s="119">
        <f t="shared" si="40"/>
        <v>1</v>
      </c>
      <c r="AI62" s="119">
        <f t="shared" si="46"/>
        <v>4</v>
      </c>
      <c r="AJ62" s="119">
        <f t="shared" si="41"/>
        <v>6</v>
      </c>
      <c r="AK62" s="119">
        <f t="shared" si="42"/>
        <v>10</v>
      </c>
      <c r="AL62" s="119">
        <f t="shared" si="47"/>
        <v>-4</v>
      </c>
      <c r="AM62" s="119">
        <f>IFERROR(IF(AR62&lt;&gt;"3E",VLOOKUP(3,AC46:AP49,11,0),0.002),0)</f>
        <v>0.29027999999999998</v>
      </c>
      <c r="AN62" s="119">
        <f>SUMPRODUCT((AI58:AI63=AI62)*(AL58:AL63&gt;AL62))</f>
        <v>0</v>
      </c>
      <c r="AO62" s="119">
        <f>SUMPRODUCT((AI58:AI63=AI62)*(AL58:AL63=AL62)*(AJ58:AJ63&gt;AJ62))</f>
        <v>0</v>
      </c>
      <c r="AP62" s="119">
        <f>SUMPRODUCT((AI58:AI63=AI62)*(AL58:AL63=AL62)*(AJ58:AJ63=AJ62)*(AM58:AM63&gt;AM62))</f>
        <v>0</v>
      </c>
      <c r="AQ62" s="11" t="s">
        <v>396</v>
      </c>
      <c r="AR62" s="11" t="str">
        <f>IF(S45=0,"3E",R45)</f>
        <v>Sweden</v>
      </c>
      <c r="AS62" s="11">
        <f t="shared" si="45"/>
        <v>1</v>
      </c>
      <c r="AT62" s="103">
        <f t="shared" si="48"/>
        <v>42546.708333333336</v>
      </c>
      <c r="AU62" s="7">
        <f>DATE(2016,6,25)+TIME(17,0,0)+INDEX(Sheet3!$I$2:$I$28,MATCH($N$12,GMT,0))</f>
        <v>42546.708333333336</v>
      </c>
      <c r="AW62" s="11" t="s">
        <v>2308</v>
      </c>
      <c r="AX62" s="11" t="str">
        <f>IFERROR(IF(S25=3,R25,AZ62),AZ62)</f>
        <v>Wales</v>
      </c>
      <c r="AY62" s="11" t="str">
        <f>IFERROR(IF(VLOOKUP($AJ$66,$R$55:$S$60,2,0)=0,BA62,$AJ$66),BA62)</f>
        <v>Romania</v>
      </c>
      <c r="AZ62" s="11" t="s">
        <v>2582</v>
      </c>
      <c r="BA62" s="11" t="s">
        <v>2590</v>
      </c>
      <c r="BB62" s="11" t="str">
        <f t="shared" si="49"/>
        <v>Wales</v>
      </c>
      <c r="BO62" s="11" t="s">
        <v>2568</v>
      </c>
      <c r="BP62" s="152" t="str">
        <f>IFERROR(VLOOKUP(IF(VLOOKUP($BO61,$B$23:$N$87,10,0)="","",VLOOKUP($BO61,$B$23:$N$87,10,0)),Sheet2!$A:$B,2,0),"")</f>
        <v>Spain</v>
      </c>
      <c r="BQ62" s="153" t="str">
        <f>IFERROR(VLOOKUP(IF(VLOOKUP($BO61,$B$23:$N$87,13,0)="","",VLOOKUP($BO61,$B$23:$N$87,13,0)),Sheet2!$A:$B,2,0),"")</f>
        <v>Sweden</v>
      </c>
      <c r="BR62" s="11"/>
    </row>
    <row r="63" spans="2:71">
      <c r="B63" s="40" t="s">
        <v>2566</v>
      </c>
      <c r="C63" s="128" t="str">
        <f t="shared" si="50"/>
        <v>Sat</v>
      </c>
      <c r="D63" s="128" t="str">
        <f t="shared" si="51"/>
        <v>Jun 25, 2016</v>
      </c>
      <c r="E63" s="129">
        <f t="shared" si="52"/>
        <v>0.70833333333333337</v>
      </c>
      <c r="F63" s="187" t="str">
        <f t="shared" si="53"/>
        <v>Parc des Princes, Paris</v>
      </c>
      <c r="G63" s="187"/>
      <c r="H63" s="187"/>
      <c r="I63" s="40"/>
      <c r="J63" s="40"/>
      <c r="K63" s="40" t="str">
        <f t="shared" si="54"/>
        <v>Wales</v>
      </c>
      <c r="L63" s="125">
        <v>2</v>
      </c>
      <c r="M63" s="125">
        <v>1</v>
      </c>
      <c r="N63" s="130" t="str">
        <f t="shared" si="55"/>
        <v>Romania</v>
      </c>
      <c r="O63" s="127"/>
      <c r="R63" s="20" t="s">
        <v>1024</v>
      </c>
      <c r="S63" s="20" t="s">
        <v>2715</v>
      </c>
      <c r="T63" s="20" t="s">
        <v>2714</v>
      </c>
      <c r="AB63" s="8" t="s">
        <v>2543</v>
      </c>
      <c r="AC63" s="131">
        <f t="shared" si="36"/>
        <v>6</v>
      </c>
      <c r="AD63" s="131">
        <f>RANK(AI63,AI58:AI63,0)</f>
        <v>5</v>
      </c>
      <c r="AE63" s="131" t="str">
        <f t="shared" si="37"/>
        <v>Hungary</v>
      </c>
      <c r="AF63" s="131">
        <f t="shared" si="38"/>
        <v>0</v>
      </c>
      <c r="AG63" s="131">
        <f t="shared" si="39"/>
        <v>2</v>
      </c>
      <c r="AH63" s="131">
        <f t="shared" si="40"/>
        <v>1</v>
      </c>
      <c r="AI63" s="131">
        <f t="shared" si="46"/>
        <v>2</v>
      </c>
      <c r="AJ63" s="131">
        <f t="shared" si="41"/>
        <v>7</v>
      </c>
      <c r="AK63" s="131">
        <f t="shared" si="42"/>
        <v>8</v>
      </c>
      <c r="AL63" s="131">
        <f t="shared" si="47"/>
        <v>-1</v>
      </c>
      <c r="AM63" s="131">
        <f>IFERROR(IF(AR63&lt;&gt;"3F",VLOOKUP(3,AC52:AP55,11,0),0.001),0)</f>
        <v>0.27141999999999999</v>
      </c>
      <c r="AN63" s="131">
        <f>SUMPRODUCT((AI58:AI63=AI63)*(AL58:AL63&gt;AL63))</f>
        <v>0</v>
      </c>
      <c r="AO63" s="131">
        <f>SUMPRODUCT((AI58:AI63=AI63)*(AL58:AL63=AL63)*(AJ58:AJ63&gt;AJ63))</f>
        <v>1</v>
      </c>
      <c r="AP63" s="131">
        <f>SUMPRODUCT((AI58:AI63=AI63)*(AL58:AL63=AL63)*(AJ58:AJ63=AJ63)*(AM58:AM63&gt;AM63))</f>
        <v>0</v>
      </c>
      <c r="AQ63" s="11" t="s">
        <v>368</v>
      </c>
      <c r="AR63" s="11" t="str">
        <f>IF(S51=0,"3F",R51)</f>
        <v>Hungary</v>
      </c>
      <c r="AS63" s="11">
        <f t="shared" si="45"/>
        <v>0</v>
      </c>
      <c r="AT63" s="103">
        <f t="shared" si="48"/>
        <v>42546.833333333336</v>
      </c>
      <c r="AU63" s="7">
        <f>DATE(2016,6,25)+TIME(20,0,0)+INDEX(Sheet3!$I$2:$I$28,MATCH($N$12,GMT,0))</f>
        <v>42546.833333333336</v>
      </c>
      <c r="AW63" s="11" t="s">
        <v>2310</v>
      </c>
      <c r="AX63" s="11" t="str">
        <f>IFERROR(IF(S37=3,R37,AZ63),AZ63)</f>
        <v>Spain</v>
      </c>
      <c r="AY63" s="11" t="str">
        <f>IFERROR(IF(VLOOKUP($AL$66,$R$55:$S$60,2,0)=0,BA63,$AL$66),BA63)</f>
        <v>Sweden</v>
      </c>
      <c r="AZ63" s="11" t="s">
        <v>2583</v>
      </c>
      <c r="BA63" s="11" t="s">
        <v>2591</v>
      </c>
      <c r="BB63" s="11" t="str">
        <f t="shared" si="49"/>
        <v>Spain</v>
      </c>
      <c r="BO63" s="11" t="s">
        <v>2569</v>
      </c>
      <c r="BP63" s="152" t="str">
        <f>IFERROR(VLOOKUP(IF(VLOOKUP($BO62,$B$23:$N$87,10,0)="","",VLOOKUP($BO62,$B$23:$N$87,10,0)),Sheet2!$A:$B,2,0),"")</f>
        <v>Albania</v>
      </c>
      <c r="BQ63" s="153" t="str">
        <f>IFERROR(VLOOKUP(IF(VLOOKUP($BO62,$B$23:$N$87,13,0)="","",VLOOKUP($BO62,$B$23:$N$87,13,0)),Sheet2!$A:$B,2,0),"")</f>
        <v>Czech Republic</v>
      </c>
      <c r="BR63" s="11"/>
    </row>
    <row r="64" spans="2:71">
      <c r="B64" s="40" t="s">
        <v>2567</v>
      </c>
      <c r="C64" s="128" t="str">
        <f t="shared" si="50"/>
        <v>Sat</v>
      </c>
      <c r="D64" s="128" t="str">
        <f t="shared" si="51"/>
        <v>Jun 25, 2016</v>
      </c>
      <c r="E64" s="129">
        <f t="shared" si="52"/>
        <v>0.83333333333333337</v>
      </c>
      <c r="F64" s="187" t="str">
        <f t="shared" si="53"/>
        <v>Stade Bollaert-Delelis, Lens</v>
      </c>
      <c r="G64" s="187"/>
      <c r="H64" s="187"/>
      <c r="I64" s="40"/>
      <c r="J64" s="40"/>
      <c r="K64" s="40" t="str">
        <f t="shared" si="54"/>
        <v>Spain</v>
      </c>
      <c r="L64" s="125">
        <v>1</v>
      </c>
      <c r="M64" s="125">
        <v>0</v>
      </c>
      <c r="N64" s="130" t="str">
        <f t="shared" si="55"/>
        <v>Sweden</v>
      </c>
      <c r="O64" s="127"/>
      <c r="Q64" s="8">
        <v>1</v>
      </c>
      <c r="R64" s="11" t="str">
        <f t="shared" ref="R64:R87" si="56">IFERROR(IF(VLOOKUP($Q64,$BI$24:$BM$47,5,0)=0,"",VLOOKUP($Q64,$BI$24:$BM$47,3,0)),"")</f>
        <v>Wales</v>
      </c>
      <c r="S64" s="13">
        <f t="shared" ref="S64:S87" si="57">IFERROR(IF(R64="","",VLOOKUP($Q64,$BI$24:$BM$47,5,0)),"")</f>
        <v>28</v>
      </c>
      <c r="T64" s="13">
        <f>IFERROR(IF(R64="","",VLOOKUP($Q64,$BI$24:$BM$47,2,0)),"")</f>
        <v>1</v>
      </c>
      <c r="Y64" s="13">
        <f t="shared" ref="Y64:Y86" si="58">IFERROR(IF(R64="","",VLOOKUP($Q64,$BI$24:$BM$47,2,0)),"")</f>
        <v>1</v>
      </c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03">
        <f t="shared" si="48"/>
        <v>42547.583333333336</v>
      </c>
      <c r="AU64" s="7">
        <f>DATE(2016,6,26)+TIME(14,0,0)+INDEX(Sheet3!$I$2:$I$28,MATCH($N$12,GMT,0))</f>
        <v>42547.583333333336</v>
      </c>
      <c r="AW64" s="11" t="s">
        <v>2311</v>
      </c>
      <c r="AX64" s="11" t="str">
        <f>IFERROR(IF(S19=3,R19,AZ64),AZ64)</f>
        <v>Albania</v>
      </c>
      <c r="AY64" s="11" t="str">
        <f>IFERROR(IF(VLOOKUP($AI$66,$R$55:$S$60,2,0)=0,BA64,$AI$66),BA64)</f>
        <v>Czech Republic</v>
      </c>
      <c r="AZ64" s="11" t="s">
        <v>2584</v>
      </c>
      <c r="BA64" s="11" t="s">
        <v>2592</v>
      </c>
      <c r="BB64" s="11" t="str">
        <f t="shared" si="49"/>
        <v>Czech Republic</v>
      </c>
      <c r="BO64" s="11" t="s">
        <v>2570</v>
      </c>
      <c r="BP64" s="152" t="str">
        <f>IFERROR(VLOOKUP(IF(VLOOKUP($BO63,$B$23:$N$87,10,0)="","",VLOOKUP($BO63,$B$23:$N$87,10,0)),Sheet2!$A:$B,2,0),"")</f>
        <v>Northern Ireland</v>
      </c>
      <c r="BQ64" s="153" t="str">
        <f>IFERROR(VLOOKUP(IF(VLOOKUP($BO63,$B$23:$N$87,13,0)="","",VLOOKUP($BO63,$B$23:$N$87,13,0)),Sheet2!$A:$B,2,0),"")</f>
        <v>Russia</v>
      </c>
      <c r="BR64" s="11"/>
    </row>
    <row r="65" spans="2:71">
      <c r="B65" s="40" t="s">
        <v>2568</v>
      </c>
      <c r="C65" s="128" t="str">
        <f t="shared" si="50"/>
        <v>Sun</v>
      </c>
      <c r="D65" s="128" t="str">
        <f t="shared" si="51"/>
        <v>Jun 26, 2016</v>
      </c>
      <c r="E65" s="129">
        <f>TIME(HOUR(AU64),MINUTE(AU64),0)</f>
        <v>0.58333333333333337</v>
      </c>
      <c r="F65" s="187" t="str">
        <f t="shared" si="53"/>
        <v>Parc Olympique Lyonnais, Lyon</v>
      </c>
      <c r="G65" s="187"/>
      <c r="H65" s="187"/>
      <c r="I65" s="40"/>
      <c r="J65" s="40"/>
      <c r="K65" s="40" t="str">
        <f t="shared" si="54"/>
        <v>Albania</v>
      </c>
      <c r="L65" s="125">
        <v>1</v>
      </c>
      <c r="M65" s="125">
        <v>2</v>
      </c>
      <c r="N65" s="130" t="str">
        <f t="shared" si="55"/>
        <v>Czech Republic</v>
      </c>
      <c r="O65" s="127"/>
      <c r="Q65" s="8">
        <v>2</v>
      </c>
      <c r="R65" s="11" t="str">
        <f t="shared" si="56"/>
        <v>Albania</v>
      </c>
      <c r="S65" s="13">
        <f t="shared" si="57"/>
        <v>19</v>
      </c>
      <c r="T65" s="13">
        <f>IFERROR(IF(R65="","",IF(ISNUMBER(MATCH(VLOOKUP($Q65,$BI$24:$BM$47,2,0),$T$64:T64,0)),"",VLOOKUP($Q65,$BI$24:$BM$47,2,0))),"")</f>
        <v>2</v>
      </c>
      <c r="Y65" s="13">
        <f t="shared" si="58"/>
        <v>2</v>
      </c>
      <c r="AB65" s="11"/>
      <c r="AC65" s="11"/>
      <c r="AD65" s="11"/>
      <c r="AE65" s="11"/>
      <c r="AF65" s="11"/>
      <c r="AG65" s="11"/>
      <c r="AH65" s="11"/>
      <c r="AI65" s="13" t="s">
        <v>2547</v>
      </c>
      <c r="AJ65" s="13" t="s">
        <v>2548</v>
      </c>
      <c r="AK65" s="13" t="s">
        <v>2549</v>
      </c>
      <c r="AL65" s="13" t="s">
        <v>2550</v>
      </c>
      <c r="AM65" s="11"/>
      <c r="AQ65" s="11"/>
      <c r="AR65" s="11"/>
      <c r="AS65" s="11"/>
      <c r="AT65" s="103">
        <f t="shared" si="48"/>
        <v>42547.708333333336</v>
      </c>
      <c r="AU65" s="7">
        <f>DATE(2016,6,26)+TIME(17,0,0)+INDEX(Sheet3!$I$2:$I$28,MATCH($N$12,GMT,0))</f>
        <v>42547.708333333336</v>
      </c>
      <c r="AW65" s="11" t="s">
        <v>2312</v>
      </c>
      <c r="AX65" s="11" t="str">
        <f>IFERROR(IF(S31=3,R31,AZ65),AZ65)</f>
        <v>Northern Ireland</v>
      </c>
      <c r="AY65" s="11" t="str">
        <f>IFERROR(IF(VLOOKUP($AK$66,$R$55:$S$60,2,0)=0,BA65,$AK$66),BA65)</f>
        <v>Russia</v>
      </c>
      <c r="AZ65" s="11" t="s">
        <v>2585</v>
      </c>
      <c r="BA65" s="11" t="s">
        <v>2593</v>
      </c>
      <c r="BB65" s="11" t="str">
        <f t="shared" si="49"/>
        <v>Northern Ireland</v>
      </c>
      <c r="BO65" s="11" t="s">
        <v>2571</v>
      </c>
      <c r="BP65" s="152" t="str">
        <f>IFERROR(VLOOKUP(IF(VLOOKUP($BO64,$B$23:$N$87,10,0)="","",VLOOKUP($BO64,$B$23:$N$87,10,0)),Sheet2!$A:$B,2,0),"")</f>
        <v>Austria</v>
      </c>
      <c r="BQ65" s="153" t="str">
        <f>IFERROR(VLOOKUP(IF(VLOOKUP($BO64,$B$23:$N$87,13,0)="","",VLOOKUP($BO64,$B$23:$N$87,13,0)),Sheet2!$A:$B,2,0),"")</f>
        <v>Republic of Ireland</v>
      </c>
      <c r="BR65" s="11"/>
    </row>
    <row r="66" spans="2:71">
      <c r="B66" s="40" t="s">
        <v>2569</v>
      </c>
      <c r="C66" s="128" t="str">
        <f t="shared" si="50"/>
        <v>Sun</v>
      </c>
      <c r="D66" s="128" t="str">
        <f t="shared" si="51"/>
        <v>Jun 26, 2016</v>
      </c>
      <c r="E66" s="129">
        <f>TIME(HOUR(AU65),MINUTE(AU65),0)</f>
        <v>0.70833333333333337</v>
      </c>
      <c r="F66" s="187" t="str">
        <f t="shared" si="53"/>
        <v>Stade Pierre-Mauroy, Lille</v>
      </c>
      <c r="G66" s="187"/>
      <c r="H66" s="187"/>
      <c r="I66" s="40"/>
      <c r="J66" s="40"/>
      <c r="K66" s="40" t="str">
        <f t="shared" si="54"/>
        <v>Northern Ireland</v>
      </c>
      <c r="L66" s="125">
        <v>3</v>
      </c>
      <c r="M66" s="125">
        <v>2</v>
      </c>
      <c r="N66" s="130" t="str">
        <f t="shared" si="55"/>
        <v>Russia</v>
      </c>
      <c r="O66" s="127"/>
      <c r="Q66" s="8">
        <v>3</v>
      </c>
      <c r="R66" s="11" t="str">
        <f t="shared" si="56"/>
        <v>Italy</v>
      </c>
      <c r="S66" s="13">
        <f t="shared" si="57"/>
        <v>17</v>
      </c>
      <c r="T66" s="13">
        <f>IFERROR(IF(R66="","",IF(ISNUMBER(MATCH(VLOOKUP($Q66,$BI$24:$BM$47,2,0),$T$64:T65,0)),"",VLOOKUP($Q66,$BI$24:$BM$47,2,0))),"")</f>
        <v>3</v>
      </c>
      <c r="Y66" s="13">
        <f t="shared" si="58"/>
        <v>3</v>
      </c>
      <c r="AB66" s="11"/>
      <c r="AC66" s="154" t="s">
        <v>2545</v>
      </c>
      <c r="AD66" s="190" t="str">
        <f>IF(AS58=1,AQ58,"")&amp;IF(AS59=1,AQ59,"")&amp;IF(AS60=1,AQ60,"")&amp;IF(AS61=1,AQ61,"")&amp;IF(AS62=1,AQ62,"")&amp;IF(AS63=1,AQ63,"")</f>
        <v>ABDE</v>
      </c>
      <c r="AE66" s="190"/>
      <c r="AF66" s="190"/>
      <c r="AG66" s="190"/>
      <c r="AH66" s="11"/>
      <c r="AI66" s="155" t="str">
        <f t="shared" ref="AI66:AK66" si="59">IFERROR(INDEX(AI$69:AI$83,MATCH(1,$AB$69:$AB$83,0)),AI69)</f>
        <v>Czech Republic</v>
      </c>
      <c r="AJ66" s="156" t="str">
        <f t="shared" si="59"/>
        <v>Romania</v>
      </c>
      <c r="AK66" s="156" t="str">
        <f t="shared" si="59"/>
        <v>Russia</v>
      </c>
      <c r="AL66" s="157" t="str">
        <f>IFERROR(INDEX(AL$69:AL$83,MATCH(1,$AB$69:$AB$83,0)),AL69)</f>
        <v>Sweden</v>
      </c>
      <c r="AM66" s="11"/>
      <c r="AQ66" s="11"/>
      <c r="AR66" s="11"/>
      <c r="AS66" s="11"/>
      <c r="AT66" s="103">
        <f t="shared" si="48"/>
        <v>42547.833333333336</v>
      </c>
      <c r="AU66" s="7">
        <f>DATE(2016,6,26)+TIME(20,0,0)+INDEX(Sheet3!$I$2:$I$28,MATCH($N$12,GMT,0))</f>
        <v>42547.833333333336</v>
      </c>
      <c r="AW66" s="11" t="s">
        <v>2309</v>
      </c>
      <c r="AX66" s="11" t="str">
        <f>IFERROR(IF(S49=3,R49,AZ66),AZ66)</f>
        <v>Austria</v>
      </c>
      <c r="AY66" s="11" t="str">
        <f>IFERROR(IF(S44=3,R44,BA66),BA66)</f>
        <v>Republic of Ireland</v>
      </c>
      <c r="AZ66" s="11" t="s">
        <v>2586</v>
      </c>
      <c r="BA66" s="11" t="s">
        <v>2594</v>
      </c>
      <c r="BB66" s="11" t="str">
        <f t="shared" si="49"/>
        <v>Republic of Ireland</v>
      </c>
      <c r="BO66" s="11" t="s">
        <v>2572</v>
      </c>
      <c r="BP66" s="152" t="str">
        <f>IFERROR(VLOOKUP(IF(VLOOKUP($BO65,$B$23:$N$87,10,0)="","",VLOOKUP($BO65,$B$23:$N$87,10,0)),Sheet2!$A:$B,2,0),"")</f>
        <v>Italy</v>
      </c>
      <c r="BQ66" s="153" t="str">
        <f>IFERROR(VLOOKUP(IF(VLOOKUP($BO65,$B$23:$N$87,13,0)="","",VLOOKUP($BO65,$B$23:$N$87,13,0)),Sheet2!$A:$B,2,0),"")</f>
        <v>Turkey</v>
      </c>
      <c r="BR66" s="11"/>
    </row>
    <row r="67" spans="2:71">
      <c r="B67" s="40" t="s">
        <v>2570</v>
      </c>
      <c r="C67" s="128" t="str">
        <f t="shared" si="50"/>
        <v>Sun</v>
      </c>
      <c r="D67" s="128" t="str">
        <f t="shared" si="51"/>
        <v>Jun 26, 2016</v>
      </c>
      <c r="E67" s="129">
        <f>TIME(HOUR(AU66),MINUTE(AU66),0)</f>
        <v>0.83333333333333337</v>
      </c>
      <c r="F67" s="187" t="str">
        <f t="shared" si="53"/>
        <v>Stadium Municipal, Toulouse</v>
      </c>
      <c r="G67" s="187"/>
      <c r="H67" s="187"/>
      <c r="I67" s="40"/>
      <c r="J67" s="40"/>
      <c r="K67" s="40" t="str">
        <f t="shared" si="54"/>
        <v>Austria</v>
      </c>
      <c r="L67" s="125">
        <v>2</v>
      </c>
      <c r="M67" s="125">
        <v>3</v>
      </c>
      <c r="N67" s="130" t="str">
        <f t="shared" si="55"/>
        <v>Republic of Ireland</v>
      </c>
      <c r="O67" s="127"/>
      <c r="Q67" s="8">
        <v>4</v>
      </c>
      <c r="R67" s="11" t="str">
        <f t="shared" si="56"/>
        <v>Germany</v>
      </c>
      <c r="S67" s="13">
        <f t="shared" si="57"/>
        <v>17</v>
      </c>
      <c r="T67" s="13" t="str">
        <f>IFERROR(IF(R67="","",IF(ISNUMBER(MATCH(VLOOKUP($Q67,$BI$24:$BM$47,2,0),$T$64:T66,0)),"",VLOOKUP($Q67,$BI$24:$BM$47,2,0))),"")</f>
        <v/>
      </c>
      <c r="Y67" s="13">
        <f t="shared" si="58"/>
        <v>3</v>
      </c>
      <c r="AB67" s="11"/>
      <c r="AC67" s="11"/>
      <c r="AD67" s="13"/>
      <c r="AE67" s="13"/>
      <c r="AF67" s="13"/>
      <c r="AG67" s="13"/>
      <c r="AH67" s="11"/>
      <c r="AI67" s="13"/>
      <c r="AJ67" s="13"/>
      <c r="AK67" s="13"/>
      <c r="AL67" s="13"/>
      <c r="AM67" s="11"/>
      <c r="AQ67" s="11"/>
      <c r="AR67" s="11"/>
      <c r="AS67" s="11"/>
      <c r="AT67" s="103">
        <f t="shared" si="48"/>
        <v>42548.708333333336</v>
      </c>
      <c r="AU67" s="7">
        <f>DATE(2016,6,27)+TIME(17,0,0)+INDEX(Sheet3!$I$2:$I$28,MATCH($N$12,GMT,0))</f>
        <v>42548.708333333336</v>
      </c>
      <c r="AW67" s="11" t="s">
        <v>2315</v>
      </c>
      <c r="AX67" s="11" t="str">
        <f>IFERROR(IF(S43=3,R43,AZ67),AZ67)</f>
        <v>Italy</v>
      </c>
      <c r="AY67" s="11" t="str">
        <f>IFERROR(IF(S38=3,R38,BA67),BA67)</f>
        <v>Turkey</v>
      </c>
      <c r="AZ67" s="11" t="s">
        <v>2587</v>
      </c>
      <c r="BA67" s="11" t="s">
        <v>2595</v>
      </c>
      <c r="BB67" s="11" t="str">
        <f t="shared" si="49"/>
        <v>Italy</v>
      </c>
      <c r="BO67" s="11" t="s">
        <v>2573</v>
      </c>
      <c r="BP67" s="152" t="str">
        <f>IFERROR(VLOOKUP(IF(VLOOKUP($BO66,$B$23:$N$87,10,0)="","",VLOOKUP($BO66,$B$23:$N$87,10,0)),Sheet2!$A:$B,2,0),"")</f>
        <v>England</v>
      </c>
      <c r="BQ67" s="153" t="str">
        <f>IFERROR(VLOOKUP(IF(VLOOKUP($BO66,$B$23:$N$87,13,0)="","",VLOOKUP($BO66,$B$23:$N$87,13,0)),Sheet2!$A:$B,2,0),"")</f>
        <v>Portugal</v>
      </c>
      <c r="BR67" s="11"/>
    </row>
    <row r="68" spans="2:71">
      <c r="B68" s="40" t="s">
        <v>2571</v>
      </c>
      <c r="C68" s="128" t="str">
        <f t="shared" si="50"/>
        <v>Mon</v>
      </c>
      <c r="D68" s="128" t="str">
        <f t="shared" si="51"/>
        <v>Jun 27, 2016</v>
      </c>
      <c r="E68" s="129">
        <f>TIME(HOUR(AU67),MINUTE(AU67),0)</f>
        <v>0.70833333333333337</v>
      </c>
      <c r="F68" s="187" t="str">
        <f t="shared" si="53"/>
        <v>Stade de France, Saint-Denis</v>
      </c>
      <c r="G68" s="187"/>
      <c r="H68" s="187"/>
      <c r="I68" s="40"/>
      <c r="J68" s="40"/>
      <c r="K68" s="40" t="str">
        <f t="shared" si="54"/>
        <v>Italy</v>
      </c>
      <c r="L68" s="125">
        <v>1</v>
      </c>
      <c r="M68" s="125">
        <v>0</v>
      </c>
      <c r="N68" s="130" t="str">
        <f t="shared" si="55"/>
        <v>Turkey</v>
      </c>
      <c r="O68" s="127"/>
      <c r="Q68" s="8">
        <v>5</v>
      </c>
      <c r="R68" s="11" t="str">
        <f t="shared" si="56"/>
        <v>Czech Republic</v>
      </c>
      <c r="S68" s="13">
        <f t="shared" si="57"/>
        <v>16</v>
      </c>
      <c r="T68" s="13">
        <f>IFERROR(IF(R68="","",IF(ISNUMBER(MATCH(VLOOKUP($Q68,$BI$24:$BM$47,2,0),$T$64:T67,0)),"",VLOOKUP($Q68,$BI$24:$BM$47,2,0))),"")</f>
        <v>4</v>
      </c>
      <c r="Y68" s="13">
        <f t="shared" si="58"/>
        <v>4</v>
      </c>
      <c r="AB68" s="11"/>
      <c r="AC68" s="53"/>
      <c r="AD68" s="53"/>
      <c r="AE68" s="53"/>
      <c r="AF68" s="53"/>
      <c r="AG68" s="53"/>
      <c r="AH68" s="53"/>
      <c r="AI68" s="53"/>
      <c r="AJ68" s="53"/>
      <c r="AK68" s="53"/>
      <c r="AL68" s="53"/>
      <c r="AM68" s="53"/>
      <c r="AN68" s="158"/>
      <c r="AO68" s="158"/>
      <c r="AP68" s="158"/>
      <c r="AQ68" s="53"/>
      <c r="AR68" s="53"/>
      <c r="AS68" s="53"/>
      <c r="AT68" s="103">
        <f t="shared" si="48"/>
        <v>42548.833333333336</v>
      </c>
      <c r="AU68" s="7">
        <f>DATE(2016,6,27)+TIME(20,0,0)+INDEX(Sheet3!$I$2:$I$28,MATCH($N$12,GMT,0))</f>
        <v>42548.833333333336</v>
      </c>
      <c r="AW68" s="11" t="s">
        <v>2306</v>
      </c>
      <c r="AX68" s="11" t="str">
        <f>IFERROR(IF(S26=3,R26,AZ68),AZ68)</f>
        <v>England</v>
      </c>
      <c r="AY68" s="11" t="str">
        <f>IFERROR(IF(S50=3,R50,BA68),BA68)</f>
        <v>Portugal</v>
      </c>
      <c r="AZ68" s="11" t="s">
        <v>2588</v>
      </c>
      <c r="BA68" s="11" t="s">
        <v>2596</v>
      </c>
      <c r="BB68" s="11" t="str">
        <f t="shared" si="49"/>
        <v>Portugal</v>
      </c>
      <c r="BO68" s="11" t="s">
        <v>2574</v>
      </c>
      <c r="BP68" s="152" t="str">
        <f>IFERROR(VLOOKUP(IF(VLOOKUP($BO67,$B$23:$N$87,10,0)="","",VLOOKUP($BO67,$B$23:$N$87,10,0)),Sheet2!$A:$B,2,0),"")</f>
        <v>Germany</v>
      </c>
      <c r="BQ68" s="153" t="str">
        <f>IFERROR(VLOOKUP(IF(VLOOKUP($BO67,$B$23:$N$87,13,0)="","",VLOOKUP($BO67,$B$23:$N$87,13,0)),Sheet2!$A:$B,2,0),"")</f>
        <v>Spain</v>
      </c>
      <c r="BR68" s="11"/>
    </row>
    <row r="69" spans="2:71">
      <c r="B69" s="140" t="s">
        <v>2572</v>
      </c>
      <c r="C69" s="141" t="str">
        <f t="shared" si="50"/>
        <v>Mon</v>
      </c>
      <c r="D69" s="141" t="str">
        <f t="shared" si="51"/>
        <v>Jun 27, 2016</v>
      </c>
      <c r="E69" s="142">
        <f t="shared" si="52"/>
        <v>0.83333333333333337</v>
      </c>
      <c r="F69" s="186" t="str">
        <f t="shared" si="53"/>
        <v>Allianz Riviera, Nice</v>
      </c>
      <c r="G69" s="186"/>
      <c r="H69" s="186"/>
      <c r="I69" s="140"/>
      <c r="J69" s="140"/>
      <c r="K69" s="140" t="str">
        <f t="shared" si="54"/>
        <v>England</v>
      </c>
      <c r="L69" s="125">
        <v>0</v>
      </c>
      <c r="M69" s="125">
        <v>3</v>
      </c>
      <c r="N69" s="144" t="str">
        <f t="shared" si="55"/>
        <v>Portugal</v>
      </c>
      <c r="O69" s="127"/>
      <c r="Q69" s="8">
        <v>6</v>
      </c>
      <c r="R69" s="11" t="str">
        <f t="shared" si="56"/>
        <v>Romania</v>
      </c>
      <c r="S69" s="13">
        <f t="shared" si="57"/>
        <v>15</v>
      </c>
      <c r="T69" s="13">
        <f>IFERROR(IF(R69="","",IF(ISNUMBER(MATCH(VLOOKUP($Q69,$BI$24:$BM$47,2,0),$T$64:T68,0)),"",VLOOKUP($Q69,$BI$24:$BM$47,2,0))),"")</f>
        <v>5</v>
      </c>
      <c r="Y69" s="13">
        <f t="shared" si="58"/>
        <v>5</v>
      </c>
      <c r="AB69" s="11" t="str">
        <f t="shared" ref="AB69:AB75" si="60">IF(AC69=$AD$66,1,"")</f>
        <v/>
      </c>
      <c r="AC69" s="159" t="s">
        <v>2551</v>
      </c>
      <c r="AD69" s="160" t="s">
        <v>2540</v>
      </c>
      <c r="AE69" s="161" t="s">
        <v>2541</v>
      </c>
      <c r="AF69" s="161" t="s">
        <v>2538</v>
      </c>
      <c r="AG69" s="162" t="s">
        <v>2539</v>
      </c>
      <c r="AH69" s="11"/>
      <c r="AI69" s="163" t="str">
        <f>IFERROR(VLOOKUP(AD69,$AB$58:$AE$63,4,0),0)</f>
        <v>Poland</v>
      </c>
      <c r="AJ69" s="161" t="str">
        <f t="shared" ref="AJ69:AJ83" si="61">IFERROR(VLOOKUP(AE69,$AB$58:$AE$63,4,0),0)</f>
        <v>Czech Republic</v>
      </c>
      <c r="AK69" s="161" t="str">
        <f t="shared" ref="AK69:AK83" si="62">IFERROR(VLOOKUP(AF69,$AB$58:$AE$63,4,0),0)</f>
        <v>Romania</v>
      </c>
      <c r="AL69" s="162" t="str">
        <f t="shared" ref="AL69:AL83" si="63">IFERROR(VLOOKUP(AG69,$AB$58:$AE$63,4,0),0)</f>
        <v>Russia</v>
      </c>
      <c r="AM69" s="11"/>
      <c r="AQ69" s="11"/>
      <c r="AR69" s="11"/>
      <c r="AS69" s="11"/>
      <c r="AT69" s="11"/>
      <c r="AU69" s="7"/>
      <c r="AZ69" s="7"/>
      <c r="BO69" s="11" t="s">
        <v>2575</v>
      </c>
      <c r="BP69" s="152" t="str">
        <f>IFERROR(VLOOKUP(IF(VLOOKUP($BO68,$B$23:$N$87,10,0)="","",VLOOKUP($BO68,$B$23:$N$87,10,0)),Sheet2!$A:$B,2,0),"")</f>
        <v>Wales</v>
      </c>
      <c r="BQ69" s="153" t="str">
        <f>IFERROR(VLOOKUP(IF(VLOOKUP($BO68,$B$23:$N$87,13,0)="","",VLOOKUP($BO68,$B$23:$N$87,13,0)),Sheet2!$A:$B,2,0),"")</f>
        <v>Republic of Ireland</v>
      </c>
      <c r="BR69" s="11"/>
    </row>
    <row r="70" spans="2:71" ht="15" customHeight="1">
      <c r="B70" s="185" t="str">
        <f>IFERROR(INDEX(Data,MATCH(AV70,Numb,0),MATCH($N$10,Lang,0)),AV70)</f>
        <v>Quarterfinals</v>
      </c>
      <c r="C70" s="185"/>
      <c r="D70" s="185"/>
      <c r="E70" s="185"/>
      <c r="F70" s="185"/>
      <c r="G70" s="185"/>
      <c r="H70" s="185"/>
      <c r="I70" s="185"/>
      <c r="J70" s="185"/>
      <c r="K70" s="185"/>
      <c r="L70" s="185"/>
      <c r="M70" s="185"/>
      <c r="N70" s="185"/>
      <c r="O70" s="109"/>
      <c r="Q70" s="8">
        <v>7</v>
      </c>
      <c r="R70" s="11" t="str">
        <f t="shared" si="56"/>
        <v>Northern Ireland</v>
      </c>
      <c r="S70" s="13">
        <f t="shared" si="57"/>
        <v>15</v>
      </c>
      <c r="T70" s="13" t="str">
        <f>IFERROR(IF(R70="","",IF(ISNUMBER(MATCH(VLOOKUP($Q70,$BI$24:$BM$47,2,0),$T$64:T69,0)),"",VLOOKUP($Q70,$BI$24:$BM$47,2,0))),"")</f>
        <v/>
      </c>
      <c r="Y70" s="13">
        <f t="shared" si="58"/>
        <v>5</v>
      </c>
      <c r="AB70" s="11" t="str">
        <f t="shared" si="60"/>
        <v/>
      </c>
      <c r="AC70" s="164" t="s">
        <v>2552</v>
      </c>
      <c r="AD70" s="165" t="s">
        <v>2540</v>
      </c>
      <c r="AE70" s="166" t="s">
        <v>2538</v>
      </c>
      <c r="AF70" s="166" t="s">
        <v>2539</v>
      </c>
      <c r="AG70" s="167" t="s">
        <v>2542</v>
      </c>
      <c r="AH70" s="11"/>
      <c r="AI70" s="168" t="str">
        <f t="shared" ref="AI70:AI83" si="64">IFERROR(VLOOKUP(AD70,$AB$58:$AE$63,4,0),0)</f>
        <v>Poland</v>
      </c>
      <c r="AJ70" s="166" t="str">
        <f t="shared" si="61"/>
        <v>Romania</v>
      </c>
      <c r="AK70" s="166" t="str">
        <f t="shared" si="62"/>
        <v>Russia</v>
      </c>
      <c r="AL70" s="167" t="str">
        <f t="shared" si="63"/>
        <v>Sweden</v>
      </c>
      <c r="AM70" s="11"/>
      <c r="AQ70" s="11"/>
      <c r="AR70" s="11"/>
      <c r="AS70" s="11"/>
      <c r="AT70" s="11"/>
      <c r="AV70" s="11" t="s">
        <v>165</v>
      </c>
      <c r="BO70" s="11" t="s">
        <v>2576</v>
      </c>
      <c r="BP70" s="152" t="str">
        <f>IFERROR(VLOOKUP(IF(VLOOKUP($BO69,$B$23:$N$87,10,0)="","",VLOOKUP($BO69,$B$23:$N$87,10,0)),Sheet2!$A:$B,2,0),"")</f>
        <v>Northern Ireland</v>
      </c>
      <c r="BQ70" s="153" t="str">
        <f>IFERROR(VLOOKUP(IF(VLOOKUP($BO69,$B$23:$N$87,13,0)="","",VLOOKUP($BO69,$B$23:$N$87,13,0)),Sheet2!$A:$B,2,0),"")</f>
        <v>Italy</v>
      </c>
      <c r="BR70" s="11"/>
    </row>
    <row r="71" spans="2:71" ht="15" customHeight="1">
      <c r="B71" s="185"/>
      <c r="C71" s="185"/>
      <c r="D71" s="185"/>
      <c r="E71" s="185"/>
      <c r="F71" s="185"/>
      <c r="G71" s="185"/>
      <c r="H71" s="185"/>
      <c r="I71" s="185"/>
      <c r="J71" s="185"/>
      <c r="K71" s="185"/>
      <c r="L71" s="185"/>
      <c r="M71" s="185"/>
      <c r="N71" s="185"/>
      <c r="O71" s="109"/>
      <c r="Q71" s="8">
        <v>8</v>
      </c>
      <c r="R71" s="11" t="str">
        <f t="shared" si="56"/>
        <v>Republic of Ireland</v>
      </c>
      <c r="S71" s="13">
        <f t="shared" si="57"/>
        <v>15</v>
      </c>
      <c r="T71" s="13" t="str">
        <f>IFERROR(IF(R71="","",IF(ISNUMBER(MATCH(VLOOKUP($Q71,$BI$24:$BM$47,2,0),$T$64:T70,0)),"",VLOOKUP($Q71,$BI$24:$BM$47,2,0))),"")</f>
        <v/>
      </c>
      <c r="Y71" s="13">
        <f t="shared" si="58"/>
        <v>5</v>
      </c>
      <c r="AB71" s="11" t="str">
        <f t="shared" si="60"/>
        <v/>
      </c>
      <c r="AC71" s="169" t="s">
        <v>2553</v>
      </c>
      <c r="AD71" s="165" t="s">
        <v>2540</v>
      </c>
      <c r="AE71" s="166" t="s">
        <v>2538</v>
      </c>
      <c r="AF71" s="166" t="s">
        <v>2539</v>
      </c>
      <c r="AG71" s="167" t="s">
        <v>2543</v>
      </c>
      <c r="AH71" s="13"/>
      <c r="AI71" s="168" t="str">
        <f t="shared" si="64"/>
        <v>Poland</v>
      </c>
      <c r="AJ71" s="166" t="str">
        <f t="shared" si="61"/>
        <v>Romania</v>
      </c>
      <c r="AK71" s="166" t="str">
        <f t="shared" si="62"/>
        <v>Russia</v>
      </c>
      <c r="AL71" s="167" t="str">
        <f t="shared" si="63"/>
        <v>Hungary</v>
      </c>
      <c r="AM71" s="11"/>
      <c r="AT71" s="103">
        <f t="shared" ref="AT71:AT74" si="65">AU71</f>
        <v>42551.833333333336</v>
      </c>
      <c r="AU71" s="7">
        <f>DATE(2016,6,30)+TIME(20,0,0)+INDEX(Sheet3!$I$2:$I$28,MATCH($N$12,GMT,0))</f>
        <v>42551.833333333336</v>
      </c>
      <c r="AW71" s="11" t="s">
        <v>2307</v>
      </c>
      <c r="AX71" s="11" t="str">
        <f>IFERROR(IF(L62&gt;M62,K62,IF(M62&gt;L62,N62,AZ71)),AZ71)</f>
        <v>Germany</v>
      </c>
      <c r="AY71" s="11" t="str">
        <f>IFERROR(IF(L64&gt;M64,K64,IF(M64&gt;L64,N64,BA71)),BA71)</f>
        <v>Spain</v>
      </c>
      <c r="AZ71" s="11" t="s">
        <v>1967</v>
      </c>
      <c r="BA71" s="11" t="s">
        <v>1987</v>
      </c>
      <c r="BB71" s="11" t="str">
        <f>IF(L73&gt;M73,K73,IF(M73&gt;L73,N73,""))</f>
        <v>Germany</v>
      </c>
      <c r="BO71" s="11" t="s">
        <v>2577</v>
      </c>
      <c r="BP71" s="152" t="str">
        <f>IFERROR(VLOOKUP(IF(VLOOKUP($BO70,$B$23:$N$87,10,0)="","",VLOOKUP($BO70,$B$23:$N$87,10,0)),Sheet2!$A:$B,2,0),"")</f>
        <v>Czech Republic</v>
      </c>
      <c r="BQ71" s="153" t="str">
        <f>IFERROR(VLOOKUP(IF(VLOOKUP($BO70,$B$23:$N$87,13,0)="","",VLOOKUP($BO70,$B$23:$N$87,13,0)),Sheet2!$A:$B,2,0),"")</f>
        <v>Portugal</v>
      </c>
      <c r="BR71" s="11"/>
    </row>
    <row r="72" spans="2:71">
      <c r="B72" s="20" t="s">
        <v>2366</v>
      </c>
      <c r="C72" s="20" t="s">
        <v>2409</v>
      </c>
      <c r="D72" s="20" t="s">
        <v>2405</v>
      </c>
      <c r="E72" s="20" t="s">
        <v>2406</v>
      </c>
      <c r="F72" s="115"/>
      <c r="G72" s="115" t="s">
        <v>2367</v>
      </c>
      <c r="H72" s="115"/>
      <c r="I72" s="20"/>
      <c r="J72" s="20"/>
      <c r="K72" s="20" t="s">
        <v>2407</v>
      </c>
      <c r="L72" s="20" t="s">
        <v>2368</v>
      </c>
      <c r="M72" s="20" t="s">
        <v>2368</v>
      </c>
      <c r="N72" s="20" t="s">
        <v>2408</v>
      </c>
      <c r="O72" s="20"/>
      <c r="Q72" s="8">
        <v>9</v>
      </c>
      <c r="R72" s="11" t="str">
        <f t="shared" si="56"/>
        <v>Portugal</v>
      </c>
      <c r="S72" s="13">
        <f t="shared" si="57"/>
        <v>12</v>
      </c>
      <c r="T72" s="13">
        <f>IFERROR(IF(R72="","",IF(ISNUMBER(MATCH(VLOOKUP($Q72,$BI$24:$BM$47,2,0),$T$64:T71,0)),"",VLOOKUP($Q72,$BI$24:$BM$47,2,0))),"")</f>
        <v>5.9999999999999991</v>
      </c>
      <c r="Y72" s="13">
        <f t="shared" si="58"/>
        <v>5.9999999999999991</v>
      </c>
      <c r="AB72" s="11">
        <f t="shared" si="60"/>
        <v>1</v>
      </c>
      <c r="AC72" s="169" t="s">
        <v>2554</v>
      </c>
      <c r="AD72" s="165" t="s">
        <v>2541</v>
      </c>
      <c r="AE72" s="166" t="s">
        <v>2538</v>
      </c>
      <c r="AF72" s="166" t="s">
        <v>2539</v>
      </c>
      <c r="AG72" s="167" t="s">
        <v>2542</v>
      </c>
      <c r="AH72" s="13"/>
      <c r="AI72" s="168" t="str">
        <f t="shared" si="64"/>
        <v>Czech Republic</v>
      </c>
      <c r="AJ72" s="166" t="str">
        <f t="shared" si="61"/>
        <v>Romania</v>
      </c>
      <c r="AK72" s="166" t="str">
        <f t="shared" si="62"/>
        <v>Russia</v>
      </c>
      <c r="AL72" s="167" t="str">
        <f t="shared" si="63"/>
        <v>Sweden</v>
      </c>
      <c r="AM72" s="11"/>
      <c r="AT72" s="103">
        <f t="shared" si="65"/>
        <v>42552.833333333336</v>
      </c>
      <c r="AU72" s="7">
        <f>DATE(2016,7,1)+TIME(20,0,0)+INDEX(Sheet3!$I$2:$I$28,MATCH($N$12,GMT,0))</f>
        <v>42552.833333333336</v>
      </c>
      <c r="AW72" s="11" t="s">
        <v>2312</v>
      </c>
      <c r="AX72" s="11" t="str">
        <f>IFERROR(IF(L63&gt;M63,K63,IF(M63&gt;L63,N63,AZ72)),AZ72)</f>
        <v>Wales</v>
      </c>
      <c r="AY72" s="11" t="str">
        <f>IFERROR(IF(L67&gt;M67,K67,IF(M67&gt;L67,N67,BA72)),BA72)</f>
        <v>Republic of Ireland</v>
      </c>
      <c r="AZ72" s="11" t="s">
        <v>2047</v>
      </c>
      <c r="BA72" s="11" t="s">
        <v>2067</v>
      </c>
      <c r="BB72" s="11" t="str">
        <f>IF(L74&gt;M74,K74,IF(M74&gt;L74,N74,""))</f>
        <v>Wales</v>
      </c>
      <c r="BO72" s="11" t="s">
        <v>2578</v>
      </c>
      <c r="BP72" s="152" t="str">
        <f>IFERROR(VLOOKUP(IF(VLOOKUP($BO71,$B$23:$N$87,10,0)="","",VLOOKUP($BO71,$B$23:$N$87,10,0)),Sheet2!$A:$B,2,0),"")</f>
        <v>Germany</v>
      </c>
      <c r="BQ72" s="153" t="str">
        <f>IFERROR(VLOOKUP(IF(VLOOKUP($BO71,$B$23:$N$87,13,0)="","",VLOOKUP($BO71,$B$23:$N$87,13,0)),Sheet2!$A:$B,2,0),"")</f>
        <v>Wales</v>
      </c>
      <c r="BR72" s="11"/>
      <c r="BS72" s="108"/>
    </row>
    <row r="73" spans="2:71">
      <c r="B73" s="120" t="s">
        <v>2573</v>
      </c>
      <c r="C73" s="121" t="str">
        <f>IFERROR(INDEX(Data,MATCH(TEXT(AU71,"[$-409]ddd"),Numb,0),MATCH($N$10,Lang,0)),0)</f>
        <v>Thu</v>
      </c>
      <c r="D73" s="121" t="str">
        <f>IFERROR(INDEX(Data,MATCH(TEXT(AU71,"[$-409]mmm"),Numb,0),MATCH($N$10,Lang,0)),0)&amp;" "&amp;DAY(AU71)&amp;", 2016"</f>
        <v>Jun 30, 2016</v>
      </c>
      <c r="E73" s="122">
        <f>TIME(HOUR(AU71),MINUTE(AU71),0)</f>
        <v>0.83333333333333337</v>
      </c>
      <c r="F73" s="188" t="str">
        <f>IFERROR(INDEX(Data,MATCH(AW71,Numb,0),MATCH($N$10,Lang,0)),AW71)</f>
        <v>Stade Vélodrome, Marseille</v>
      </c>
      <c r="G73" s="188"/>
      <c r="H73" s="188"/>
      <c r="I73" s="123"/>
      <c r="J73" s="123"/>
      <c r="K73" s="120" t="str">
        <f>IFERROR(INDEX(Data,MATCH(AX71,Numb,0),MATCH($N$10,Lang,0)),AX71)</f>
        <v>Germany</v>
      </c>
      <c r="L73" s="125">
        <v>4</v>
      </c>
      <c r="M73" s="125">
        <v>2</v>
      </c>
      <c r="N73" s="126" t="str">
        <f>IFERROR(INDEX(Data,MATCH(AY71,Numb,0),MATCH($N$10,Lang,0)),AY71)</f>
        <v>Spain</v>
      </c>
      <c r="O73" s="127"/>
      <c r="Q73" s="8">
        <v>10</v>
      </c>
      <c r="R73" s="11" t="str">
        <f t="shared" si="56"/>
        <v>England</v>
      </c>
      <c r="S73" s="13">
        <f t="shared" si="57"/>
        <v>12</v>
      </c>
      <c r="T73" s="13" t="str">
        <f>IFERROR(IF(R73="","",IF(ISNUMBER(MATCH(VLOOKUP($Q73,$BI$24:$BM$47,2,0),$T$64:T72,0)),"",VLOOKUP($Q73,$BI$24:$BM$47,2,0))),"")</f>
        <v/>
      </c>
      <c r="Y73" s="13">
        <f t="shared" si="58"/>
        <v>5.9999999999999991</v>
      </c>
      <c r="AB73" s="11" t="str">
        <f t="shared" si="60"/>
        <v/>
      </c>
      <c r="AC73" s="169" t="s">
        <v>2555</v>
      </c>
      <c r="AD73" s="165" t="s">
        <v>2541</v>
      </c>
      <c r="AE73" s="166" t="s">
        <v>2538</v>
      </c>
      <c r="AF73" s="166" t="s">
        <v>2539</v>
      </c>
      <c r="AG73" s="167" t="s">
        <v>2543</v>
      </c>
      <c r="AH73" s="13"/>
      <c r="AI73" s="168" t="str">
        <f t="shared" si="64"/>
        <v>Czech Republic</v>
      </c>
      <c r="AJ73" s="166" t="str">
        <f t="shared" si="61"/>
        <v>Romania</v>
      </c>
      <c r="AK73" s="166" t="str">
        <f t="shared" si="62"/>
        <v>Russia</v>
      </c>
      <c r="AL73" s="167" t="str">
        <f t="shared" si="63"/>
        <v>Hungary</v>
      </c>
      <c r="AM73" s="11"/>
      <c r="AT73" s="103">
        <f t="shared" si="65"/>
        <v>42553.833333333336</v>
      </c>
      <c r="AU73" s="7">
        <f>DATE(2016,7,2)+TIME(20,0,0)+INDEX(Sheet3!$I$2:$I$28,MATCH($N$12,GMT,0))</f>
        <v>42553.833333333336</v>
      </c>
      <c r="AW73" s="11" t="s">
        <v>2314</v>
      </c>
      <c r="AX73" s="11" t="str">
        <f>IFERROR(IF(L66&gt;M66,K66,IF(M66&gt;L66,N66,AZ73)),AZ73)</f>
        <v>Northern Ireland</v>
      </c>
      <c r="AY73" s="11" t="str">
        <f>IFERROR(IF(L68&gt;M68,K68,IF(M68&gt;L68,N68,BA73)),BA73)</f>
        <v>Italy</v>
      </c>
      <c r="AZ73" s="11" t="s">
        <v>2007</v>
      </c>
      <c r="BA73" s="11" t="s">
        <v>2027</v>
      </c>
      <c r="BB73" s="11" t="str">
        <f>IF(L75&gt;M75,K75,IF(M75&gt;L75,N75,""))</f>
        <v>Northern Ireland</v>
      </c>
      <c r="BO73" s="11" t="s">
        <v>2579</v>
      </c>
      <c r="BP73" s="152" t="str">
        <f>IFERROR(VLOOKUP(IF(VLOOKUP($BO72,$B$23:$N$87,10,0)="","",VLOOKUP($BO72,$B$23:$N$87,10,0)),Sheet2!$A:$B,2,0),"")</f>
        <v>Northern Ireland</v>
      </c>
      <c r="BQ73" s="153" t="str">
        <f>IFERROR(VLOOKUP(IF(VLOOKUP($BO72,$B$23:$N$87,13,0)="","",VLOOKUP($BO72,$B$23:$N$87,13,0)),Sheet2!$A:$B,2,0),"")</f>
        <v>Czech Republic</v>
      </c>
      <c r="BR73" s="11"/>
      <c r="BS73" s="108"/>
    </row>
    <row r="74" spans="2:71">
      <c r="B74" s="40" t="s">
        <v>2574</v>
      </c>
      <c r="C74" s="128" t="str">
        <f>IFERROR(INDEX(Data,MATCH(TEXT(AU72,"[$-409]ddd"),Numb,0),MATCH($N$10,Lang,0)),0)</f>
        <v>Fri</v>
      </c>
      <c r="D74" s="128" t="str">
        <f>IFERROR(INDEX(Data,MATCH(TEXT(AU72,"[$-409]mmm"),Numb,0),MATCH($N$10,Lang,0)),0)&amp;" "&amp;DAY(AU72)&amp;", 2016"</f>
        <v>Jul 1, 2016</v>
      </c>
      <c r="E74" s="129">
        <f>TIME(HOUR(AU72),MINUTE(AU72),0)</f>
        <v>0.83333333333333337</v>
      </c>
      <c r="F74" s="187" t="str">
        <f>IFERROR(INDEX(Data,MATCH(AW72,Numb,0),MATCH($N$10,Lang,0)),AW72)</f>
        <v>Stade Pierre-Mauroy, Lille</v>
      </c>
      <c r="G74" s="187"/>
      <c r="H74" s="187"/>
      <c r="I74" s="42"/>
      <c r="J74" s="42"/>
      <c r="K74" s="40" t="str">
        <f>IFERROR(INDEX(Data,MATCH(AX72,Numb,0),MATCH($N$10,Lang,0)),AX72)</f>
        <v>Wales</v>
      </c>
      <c r="L74" s="125">
        <v>3</v>
      </c>
      <c r="M74" s="125">
        <v>1</v>
      </c>
      <c r="N74" s="130" t="str">
        <f>IFERROR(INDEX(Data,MATCH(AY72,Numb,0),MATCH($N$10,Lang,0)),AY72)</f>
        <v>Republic of Ireland</v>
      </c>
      <c r="O74" s="127"/>
      <c r="Q74" s="8">
        <v>11</v>
      </c>
      <c r="R74" s="11" t="str">
        <f t="shared" si="56"/>
        <v>Spain</v>
      </c>
      <c r="S74" s="13">
        <f t="shared" si="57"/>
        <v>11</v>
      </c>
      <c r="T74" s="13">
        <f>IFERROR(IF(R74="","",IF(ISNUMBER(MATCH(VLOOKUP($Q74,$BI$24:$BM$47,2,0),$T$64:T73,0)),"",VLOOKUP($Q74,$BI$24:$BM$47,2,0))),"")</f>
        <v>6.9999999999999991</v>
      </c>
      <c r="Y74" s="13">
        <f t="shared" si="58"/>
        <v>6.9999999999999991</v>
      </c>
      <c r="AB74" s="11" t="str">
        <f t="shared" si="60"/>
        <v/>
      </c>
      <c r="AC74" s="170" t="s">
        <v>2556</v>
      </c>
      <c r="AD74" s="165" t="s">
        <v>2542</v>
      </c>
      <c r="AE74" s="166" t="s">
        <v>2538</v>
      </c>
      <c r="AF74" s="166" t="s">
        <v>2539</v>
      </c>
      <c r="AG74" s="167" t="s">
        <v>2543</v>
      </c>
      <c r="AH74" s="13"/>
      <c r="AI74" s="168" t="str">
        <f t="shared" si="64"/>
        <v>Sweden</v>
      </c>
      <c r="AJ74" s="166" t="str">
        <f t="shared" si="61"/>
        <v>Romania</v>
      </c>
      <c r="AK74" s="166" t="str">
        <f t="shared" si="62"/>
        <v>Russia</v>
      </c>
      <c r="AL74" s="167" t="str">
        <f t="shared" si="63"/>
        <v>Hungary</v>
      </c>
      <c r="AM74" s="11"/>
      <c r="AT74" s="103">
        <f t="shared" si="65"/>
        <v>42554.833333333336</v>
      </c>
      <c r="AU74" s="7">
        <f>DATE(2016,7,3)+TIME(20,0,0)+INDEX(Sheet3!$I$2:$I$28,MATCH($N$12,GMT,0))</f>
        <v>42554.833333333336</v>
      </c>
      <c r="AW74" s="11" t="s">
        <v>2315</v>
      </c>
      <c r="AX74" s="11" t="str">
        <f>IFERROR(IF(L65&gt;M65,K65,IF(M65&gt;L65,N65,AZ74)),AZ74)</f>
        <v>Czech Republic</v>
      </c>
      <c r="AY74" s="11" t="str">
        <f>IFERROR(IF(L69&gt;M69,K69,IF(M69&gt;L69,N69,BA74)),BA74)</f>
        <v>Portugal</v>
      </c>
      <c r="AZ74" s="11" t="s">
        <v>2087</v>
      </c>
      <c r="BA74" s="11" t="s">
        <v>2107</v>
      </c>
      <c r="BB74" s="11" t="str">
        <f>IF(L76&gt;M76,K76,IF(M76&gt;L76,N76,""))</f>
        <v>Czech Republic</v>
      </c>
      <c r="BP74" s="152" t="str">
        <f>IFERROR(VLOOKUP(IF(VLOOKUP($BO73,$B$23:$N$87,10,0)="","",VLOOKUP($BO73,$B$23:$N$87,10,0)),Sheet2!$A:$B,2,0),"")</f>
        <v>Germany</v>
      </c>
      <c r="BQ74" s="153" t="str">
        <f>IFERROR(VLOOKUP(IF(VLOOKUP($BO73,$B$23:$N$87,13,0)="","",VLOOKUP($BO73,$B$23:$N$87,13,0)),Sheet2!$A:$B,2,0),"")</f>
        <v>Northern Ireland</v>
      </c>
      <c r="BR74" s="11"/>
      <c r="BS74" s="108"/>
    </row>
    <row r="75" spans="2:71">
      <c r="B75" s="40" t="s">
        <v>2575</v>
      </c>
      <c r="C75" s="128" t="str">
        <f>IFERROR(INDEX(Data,MATCH(TEXT(AU73,"[$-409]ddd"),Numb,0),MATCH($N$10,Lang,0)),0)</f>
        <v>Sat</v>
      </c>
      <c r="D75" s="128" t="str">
        <f>IFERROR(INDEX(Data,MATCH(TEXT(AU73,"[$-409]mmm"),Numb,0),MATCH($N$10,Lang,0)),0)&amp;" "&amp;DAY(AU73)&amp;", 2016"</f>
        <v>Jul 2, 2016</v>
      </c>
      <c r="E75" s="129">
        <f>TIME(HOUR(AU73),MINUTE(AU73),0)</f>
        <v>0.83333333333333337</v>
      </c>
      <c r="F75" s="187" t="str">
        <f>IFERROR(INDEX(Data,MATCH(AW73,Numb,0),MATCH($N$10,Lang,0)),AW73)</f>
        <v>Nouveau Stade de Bordeaux, Bordeaux</v>
      </c>
      <c r="G75" s="187"/>
      <c r="H75" s="187"/>
      <c r="I75" s="42"/>
      <c r="J75" s="42"/>
      <c r="K75" s="40" t="str">
        <f>IFERROR(INDEX(Data,MATCH(AX73,Numb,0),MATCH($N$10,Lang,0)),AX73)</f>
        <v>Northern Ireland</v>
      </c>
      <c r="L75" s="125">
        <v>2</v>
      </c>
      <c r="M75" s="125">
        <v>0</v>
      </c>
      <c r="N75" s="130" t="str">
        <f>IFERROR(INDEX(Data,MATCH(AY73,Numb,0),MATCH($N$10,Lang,0)),AY73)</f>
        <v>Italy</v>
      </c>
      <c r="O75" s="127"/>
      <c r="Q75" s="8">
        <v>12</v>
      </c>
      <c r="R75" s="11" t="str">
        <f t="shared" si="56"/>
        <v>France</v>
      </c>
      <c r="S75" s="13">
        <f t="shared" si="57"/>
        <v>11</v>
      </c>
      <c r="T75" s="13" t="str">
        <f>IFERROR(IF(R75="","",IF(ISNUMBER(MATCH(VLOOKUP($Q75,$BI$24:$BM$47,2,0),$T$64:T74,0)),"",VLOOKUP($Q75,$BI$24:$BM$47,2,0))),"")</f>
        <v/>
      </c>
      <c r="Y75" s="13">
        <f t="shared" si="58"/>
        <v>6.9999999999999991</v>
      </c>
      <c r="AB75" s="11" t="str">
        <f t="shared" si="60"/>
        <v/>
      </c>
      <c r="AC75" s="169" t="s">
        <v>2557</v>
      </c>
      <c r="AD75" s="165" t="s">
        <v>2540</v>
      </c>
      <c r="AE75" s="166" t="s">
        <v>2541</v>
      </c>
      <c r="AF75" s="166" t="s">
        <v>2538</v>
      </c>
      <c r="AG75" s="167" t="s">
        <v>2542</v>
      </c>
      <c r="AH75" s="13"/>
      <c r="AI75" s="168" t="str">
        <f t="shared" si="64"/>
        <v>Poland</v>
      </c>
      <c r="AJ75" s="166" t="str">
        <f t="shared" si="61"/>
        <v>Czech Republic</v>
      </c>
      <c r="AK75" s="166" t="str">
        <f t="shared" si="62"/>
        <v>Romania</v>
      </c>
      <c r="AL75" s="167" t="str">
        <f t="shared" si="63"/>
        <v>Sweden</v>
      </c>
      <c r="AM75" s="11"/>
      <c r="AT75" s="11"/>
      <c r="BP75" s="171" t="s">
        <v>2777</v>
      </c>
      <c r="BQ75" s="153" t="str">
        <f>IFERROR(IF(M17="","",VLOOKUP(M17,Sheet2!$A:$B,2,0)),"")</f>
        <v/>
      </c>
      <c r="BR75" s="11"/>
      <c r="BS75" s="108"/>
    </row>
    <row r="76" spans="2:71">
      <c r="B76" s="140" t="s">
        <v>2576</v>
      </c>
      <c r="C76" s="141" t="str">
        <f>IFERROR(INDEX(Data,MATCH(TEXT(AU74,"[$-409]ddd"),Numb,0),MATCH($N$10,Lang,0)),0)</f>
        <v>Sun</v>
      </c>
      <c r="D76" s="141" t="str">
        <f>IFERROR(INDEX(Data,MATCH(TEXT(AU74,"[$-409]mmm"),Numb,0),MATCH($N$10,Lang,0)),0)&amp;" "&amp;DAY(AU74)&amp;", 2016"</f>
        <v>Jul 3, 2016</v>
      </c>
      <c r="E76" s="142">
        <f>TIME(HOUR(AU74),MINUTE(AU74),0)</f>
        <v>0.83333333333333337</v>
      </c>
      <c r="F76" s="186" t="str">
        <f>IFERROR(INDEX(Data,MATCH(AW74,Numb,0),MATCH($N$10,Lang,0)),AW74)</f>
        <v>Stade de France, Saint-Denis</v>
      </c>
      <c r="G76" s="186"/>
      <c r="H76" s="186"/>
      <c r="I76" s="143"/>
      <c r="J76" s="143"/>
      <c r="K76" s="140" t="str">
        <f>IFERROR(INDEX(Data,MATCH(AX74,Numb,0),MATCH($N$10,Lang,0)),AX74)</f>
        <v>Czech Republic</v>
      </c>
      <c r="L76" s="125">
        <v>3</v>
      </c>
      <c r="M76" s="125">
        <v>2</v>
      </c>
      <c r="N76" s="144" t="str">
        <f>IFERROR(INDEX(Data,MATCH(AY74,Numb,0),MATCH($N$10,Lang,0)),AY74)</f>
        <v>Portugal</v>
      </c>
      <c r="O76" s="127"/>
      <c r="Q76" s="8">
        <v>13</v>
      </c>
      <c r="R76" s="11" t="str">
        <f t="shared" si="56"/>
        <v>Belgium</v>
      </c>
      <c r="S76" s="13">
        <f t="shared" si="57"/>
        <v>11</v>
      </c>
      <c r="T76" s="13" t="str">
        <f>IFERROR(IF(R76="","",IF(ISNUMBER(MATCH(VLOOKUP($Q76,$BI$24:$BM$47,2,0),$T$64:T75,0)),"",VLOOKUP($Q76,$BI$24:$BM$47,2,0))),"")</f>
        <v/>
      </c>
      <c r="Y76" s="13">
        <f t="shared" si="58"/>
        <v>6.9999999999999991</v>
      </c>
      <c r="AB76" s="11" t="str">
        <f>IF(AC76=$AD$66,1,"")</f>
        <v/>
      </c>
      <c r="AC76" s="169" t="s">
        <v>2558</v>
      </c>
      <c r="AD76" s="165" t="s">
        <v>2540</v>
      </c>
      <c r="AE76" s="166" t="s">
        <v>2541</v>
      </c>
      <c r="AF76" s="166" t="s">
        <v>2538</v>
      </c>
      <c r="AG76" s="167" t="s">
        <v>2543</v>
      </c>
      <c r="AH76" s="13"/>
      <c r="AI76" s="168" t="str">
        <f t="shared" si="64"/>
        <v>Poland</v>
      </c>
      <c r="AJ76" s="166" t="str">
        <f t="shared" si="61"/>
        <v>Czech Republic</v>
      </c>
      <c r="AK76" s="166" t="str">
        <f t="shared" si="62"/>
        <v>Romania</v>
      </c>
      <c r="AL76" s="167" t="str">
        <f t="shared" si="63"/>
        <v>Hungary</v>
      </c>
      <c r="AM76" s="11"/>
      <c r="AT76" s="11"/>
      <c r="AV76" s="11" t="s">
        <v>205</v>
      </c>
      <c r="BP76" s="172" t="s">
        <v>2778</v>
      </c>
      <c r="BQ76" s="173" t="str">
        <f>IFERROR(IF(M18="","",M18),"")</f>
        <v/>
      </c>
      <c r="BR76" s="11"/>
      <c r="BS76" s="108"/>
    </row>
    <row r="77" spans="2:71" ht="15" customHeight="1">
      <c r="B77" s="185" t="str">
        <f>IFERROR(INDEX(Data,MATCH(AV76,Numb,0),MATCH($N$10,Lang,0)),AV76)</f>
        <v>Semi-Finals</v>
      </c>
      <c r="C77" s="185"/>
      <c r="D77" s="185"/>
      <c r="E77" s="185"/>
      <c r="F77" s="185"/>
      <c r="G77" s="185"/>
      <c r="H77" s="185"/>
      <c r="I77" s="185"/>
      <c r="J77" s="185"/>
      <c r="K77" s="185"/>
      <c r="L77" s="185"/>
      <c r="M77" s="185"/>
      <c r="N77" s="185"/>
      <c r="O77" s="109"/>
      <c r="Q77" s="8">
        <v>14</v>
      </c>
      <c r="R77" s="11" t="str">
        <f t="shared" si="56"/>
        <v>Switzerland</v>
      </c>
      <c r="S77" s="13">
        <f t="shared" si="57"/>
        <v>9</v>
      </c>
      <c r="T77" s="13">
        <f>IFERROR(IF(R77="","",IF(ISNUMBER(MATCH(VLOOKUP($Q77,$BI$24:$BM$47,2,0),$T$64:T76,0)),"",VLOOKUP($Q77,$BI$24:$BM$47,2,0))),"")</f>
        <v>7.9999999999999982</v>
      </c>
      <c r="Y77" s="13">
        <f t="shared" si="58"/>
        <v>7.9999999999999982</v>
      </c>
      <c r="AB77" s="11" t="str">
        <f t="shared" ref="AB77:AB83" si="66">IF(AC77=$AD$66,1,"")</f>
        <v/>
      </c>
      <c r="AC77" s="169" t="s">
        <v>2559</v>
      </c>
      <c r="AD77" s="165" t="s">
        <v>2540</v>
      </c>
      <c r="AE77" s="166" t="s">
        <v>2538</v>
      </c>
      <c r="AF77" s="166" t="s">
        <v>2543</v>
      </c>
      <c r="AG77" s="167" t="s">
        <v>2542</v>
      </c>
      <c r="AH77" s="13"/>
      <c r="AI77" s="168" t="str">
        <f t="shared" si="64"/>
        <v>Poland</v>
      </c>
      <c r="AJ77" s="166" t="str">
        <f t="shared" si="61"/>
        <v>Romania</v>
      </c>
      <c r="AK77" s="166" t="str">
        <f t="shared" si="62"/>
        <v>Hungary</v>
      </c>
      <c r="AL77" s="167" t="str">
        <f t="shared" si="63"/>
        <v>Sweden</v>
      </c>
      <c r="AM77" s="11"/>
      <c r="AT77" s="103">
        <f t="shared" ref="AT77:AT78" si="67">AU77</f>
        <v>42557.833333333336</v>
      </c>
      <c r="AU77" s="7">
        <f>DATE(2016,7,6)+TIME(20,0,0)+INDEX(Sheet3!$I$2:$I$28,MATCH($N$12,GMT,0))</f>
        <v>42557.833333333336</v>
      </c>
      <c r="AW77" s="11" t="s">
        <v>2311</v>
      </c>
      <c r="AX77" s="11" t="str">
        <f>IFERROR(IF(L73&gt;M73,K73,IF(M73&gt;L73,N73,AZ77)),AZ77)</f>
        <v>Germany</v>
      </c>
      <c r="AY77" s="11" t="str">
        <f>IFERROR(IF(L74&gt;M74,K74,IF(M74&gt;L74,N74,BA77)),BA77)</f>
        <v>Wales</v>
      </c>
      <c r="AZ77" s="11" t="s">
        <v>2127</v>
      </c>
      <c r="BA77" s="11" t="s">
        <v>2147</v>
      </c>
      <c r="BB77" s="11" t="str">
        <f>IF(L80&gt;M80,K80,IF(M80&gt;L80,N80,""))</f>
        <v>Germany</v>
      </c>
      <c r="BR77" s="11"/>
      <c r="BS77" s="108"/>
    </row>
    <row r="78" spans="2:71" ht="15" customHeight="1">
      <c r="B78" s="185"/>
      <c r="C78" s="185"/>
      <c r="D78" s="185"/>
      <c r="E78" s="185"/>
      <c r="F78" s="185"/>
      <c r="G78" s="185"/>
      <c r="H78" s="185"/>
      <c r="I78" s="185"/>
      <c r="J78" s="185"/>
      <c r="K78" s="185"/>
      <c r="L78" s="185"/>
      <c r="M78" s="185"/>
      <c r="N78" s="185"/>
      <c r="O78" s="109"/>
      <c r="Q78" s="8">
        <v>15</v>
      </c>
      <c r="R78" s="11" t="str">
        <f t="shared" si="56"/>
        <v>Ukraine</v>
      </c>
      <c r="S78" s="13">
        <f t="shared" si="57"/>
        <v>8</v>
      </c>
      <c r="T78" s="13">
        <f>IFERROR(IF(R78="","",IF(ISNUMBER(MATCH(VLOOKUP($Q78,$BI$24:$BM$47,2,0),$T$64:T77,0)),"",VLOOKUP($Q78,$BI$24:$BM$47,2,0))),"")</f>
        <v>8.9999999999999982</v>
      </c>
      <c r="Y78" s="13">
        <f t="shared" si="58"/>
        <v>8.9999999999999982</v>
      </c>
      <c r="AB78" s="11" t="str">
        <f t="shared" si="66"/>
        <v/>
      </c>
      <c r="AC78" s="170" t="s">
        <v>2560</v>
      </c>
      <c r="AD78" s="165" t="s">
        <v>2541</v>
      </c>
      <c r="AE78" s="166" t="s">
        <v>2538</v>
      </c>
      <c r="AF78" s="166" t="s">
        <v>2543</v>
      </c>
      <c r="AG78" s="167" t="s">
        <v>2542</v>
      </c>
      <c r="AH78" s="13"/>
      <c r="AI78" s="168" t="str">
        <f t="shared" si="64"/>
        <v>Czech Republic</v>
      </c>
      <c r="AJ78" s="166" t="str">
        <f t="shared" si="61"/>
        <v>Romania</v>
      </c>
      <c r="AK78" s="166" t="str">
        <f t="shared" si="62"/>
        <v>Hungary</v>
      </c>
      <c r="AL78" s="167" t="str">
        <f t="shared" si="63"/>
        <v>Sweden</v>
      </c>
      <c r="AM78" s="11"/>
      <c r="AT78" s="103">
        <f t="shared" si="67"/>
        <v>42558.833333333336</v>
      </c>
      <c r="AU78" s="7">
        <f>DATE(2016,7,7)+TIME(20,0,0)+INDEX(Sheet3!$I$2:$I$28,MATCH($N$12,GMT,0))</f>
        <v>42558.833333333336</v>
      </c>
      <c r="AW78" s="11" t="s">
        <v>2307</v>
      </c>
      <c r="AX78" s="11" t="str">
        <f>IFERROR(IF(L75&gt;M75,K75,IF(M75&gt;L75,N75,AZ78)),AZ78)</f>
        <v>Northern Ireland</v>
      </c>
      <c r="AY78" s="11" t="str">
        <f>IFERROR(IF(L76&gt;M76,K76,IF(M76&gt;L76,N76,BA78)),BA78)</f>
        <v>Czech Republic</v>
      </c>
      <c r="AZ78" s="11" t="s">
        <v>2167</v>
      </c>
      <c r="BA78" s="11" t="s">
        <v>2187</v>
      </c>
      <c r="BB78" s="11" t="str">
        <f>IF(L81&gt;M81,K81,IF(M81&gt;L81,N81,""))</f>
        <v>Northern Ireland</v>
      </c>
      <c r="BR78" s="11"/>
    </row>
    <row r="79" spans="2:71">
      <c r="B79" s="20" t="s">
        <v>2366</v>
      </c>
      <c r="C79" s="20" t="s">
        <v>2409</v>
      </c>
      <c r="D79" s="20" t="s">
        <v>2405</v>
      </c>
      <c r="E79" s="20" t="s">
        <v>2406</v>
      </c>
      <c r="F79" s="115"/>
      <c r="G79" s="115" t="s">
        <v>2367</v>
      </c>
      <c r="H79" s="115"/>
      <c r="I79" s="20"/>
      <c r="J79" s="20"/>
      <c r="K79" s="20" t="s">
        <v>2407</v>
      </c>
      <c r="L79" s="20" t="s">
        <v>2368</v>
      </c>
      <c r="M79" s="20" t="s">
        <v>2368</v>
      </c>
      <c r="N79" s="20" t="s">
        <v>2408</v>
      </c>
      <c r="O79" s="20"/>
      <c r="Q79" s="8">
        <v>16</v>
      </c>
      <c r="R79" s="11" t="str">
        <f t="shared" si="56"/>
        <v>Turkey</v>
      </c>
      <c r="S79" s="13">
        <f t="shared" si="57"/>
        <v>8</v>
      </c>
      <c r="T79" s="13" t="str">
        <f>IFERROR(IF(R79="","",IF(ISNUMBER(MATCH(VLOOKUP($Q79,$BI$24:$BM$47,2,0),$T$64:T78,0)),"",VLOOKUP($Q79,$BI$24:$BM$47,2,0))),"")</f>
        <v/>
      </c>
      <c r="Y79" s="13">
        <f t="shared" si="58"/>
        <v>8.9999999999999982</v>
      </c>
      <c r="AB79" s="11" t="str">
        <f t="shared" si="66"/>
        <v/>
      </c>
      <c r="AC79" s="169" t="s">
        <v>2561</v>
      </c>
      <c r="AD79" s="165" t="s">
        <v>2540</v>
      </c>
      <c r="AE79" s="166" t="s">
        <v>2541</v>
      </c>
      <c r="AF79" s="166" t="s">
        <v>2539</v>
      </c>
      <c r="AG79" s="167" t="s">
        <v>2542</v>
      </c>
      <c r="AH79" s="13"/>
      <c r="AI79" s="168" t="str">
        <f t="shared" si="64"/>
        <v>Poland</v>
      </c>
      <c r="AJ79" s="166" t="str">
        <f t="shared" si="61"/>
        <v>Czech Republic</v>
      </c>
      <c r="AK79" s="166" t="str">
        <f t="shared" si="62"/>
        <v>Russia</v>
      </c>
      <c r="AL79" s="167" t="str">
        <f t="shared" si="63"/>
        <v>Sweden</v>
      </c>
      <c r="AM79" s="11"/>
      <c r="AT79" s="11"/>
      <c r="BR79" s="11"/>
    </row>
    <row r="80" spans="2:71">
      <c r="B80" s="120" t="s">
        <v>2577</v>
      </c>
      <c r="C80" s="121" t="str">
        <f>IFERROR(INDEX(Data,MATCH(TEXT(AU77,"[$-409]ddd"),Numb,0),MATCH($N$10,Lang,0)),0)</f>
        <v>Wed</v>
      </c>
      <c r="D80" s="121" t="str">
        <f>IFERROR(INDEX(Data,MATCH(TEXT(AU77,"[$-409]mmm"),Numb,0),MATCH($N$10,Lang,0)),0)&amp;" "&amp;DAY(AU77)&amp;", 2016"</f>
        <v>Jul 6, 2016</v>
      </c>
      <c r="E80" s="122">
        <f>TIME(HOUR(AU77),MINUTE(AU77),0)</f>
        <v>0.83333333333333337</v>
      </c>
      <c r="F80" s="188" t="str">
        <f>IFERROR(INDEX(Data,MATCH(AW77,Numb,0),MATCH($N$10,Lang,0)),AW77)</f>
        <v>Parc Olympique Lyonnais, Lyon</v>
      </c>
      <c r="G80" s="188"/>
      <c r="H80" s="188"/>
      <c r="I80" s="123"/>
      <c r="J80" s="123"/>
      <c r="K80" s="120" t="str">
        <f>IFERROR(INDEX(Data,MATCH(AX77,Numb,0),MATCH($N$10,Lang,0)),AX77)</f>
        <v>Germany</v>
      </c>
      <c r="L80" s="125">
        <v>3</v>
      </c>
      <c r="M80" s="125">
        <v>1</v>
      </c>
      <c r="N80" s="126" t="str">
        <f>IFERROR(INDEX(Data,MATCH(AY77,Numb,0),MATCH($N$10,Lang,0)),AY77)</f>
        <v>Wales</v>
      </c>
      <c r="O80" s="127"/>
      <c r="Q80" s="8">
        <v>17</v>
      </c>
      <c r="R80" s="11" t="str">
        <f t="shared" si="56"/>
        <v>Poland</v>
      </c>
      <c r="S80" s="13">
        <f t="shared" si="57"/>
        <v>8</v>
      </c>
      <c r="T80" s="13" t="str">
        <f>IFERROR(IF(R80="","",IF(ISNUMBER(MATCH(VLOOKUP($Q80,$BI$24:$BM$47,2,0),$T$64:T79,0)),"",VLOOKUP($Q80,$BI$24:$BM$47,2,0))),"")</f>
        <v/>
      </c>
      <c r="Y80" s="13">
        <f t="shared" si="58"/>
        <v>8.9999999999999982</v>
      </c>
      <c r="AB80" s="11" t="str">
        <f t="shared" si="66"/>
        <v/>
      </c>
      <c r="AC80" s="169" t="s">
        <v>2562</v>
      </c>
      <c r="AD80" s="165" t="s">
        <v>2540</v>
      </c>
      <c r="AE80" s="166" t="s">
        <v>2541</v>
      </c>
      <c r="AF80" s="166" t="s">
        <v>2539</v>
      </c>
      <c r="AG80" s="167" t="s">
        <v>2543</v>
      </c>
      <c r="AH80" s="13"/>
      <c r="AI80" s="168" t="str">
        <f t="shared" si="64"/>
        <v>Poland</v>
      </c>
      <c r="AJ80" s="166" t="str">
        <f t="shared" si="61"/>
        <v>Czech Republic</v>
      </c>
      <c r="AK80" s="166" t="str">
        <f t="shared" si="62"/>
        <v>Russia</v>
      </c>
      <c r="AL80" s="167" t="str">
        <f t="shared" si="63"/>
        <v>Hungary</v>
      </c>
      <c r="AM80" s="11"/>
      <c r="AT80" s="11"/>
      <c r="AV80" s="11" t="s">
        <v>283</v>
      </c>
      <c r="BR80" s="11"/>
    </row>
    <row r="81" spans="2:70">
      <c r="B81" s="140" t="s">
        <v>2578</v>
      </c>
      <c r="C81" s="141" t="str">
        <f>IFERROR(INDEX(Data,MATCH(TEXT(AU78,"[$-409]ddd"),Numb,0),MATCH($N$10,Lang,0)),0)</f>
        <v>Thu</v>
      </c>
      <c r="D81" s="141" t="str">
        <f>IFERROR(INDEX(Data,MATCH(TEXT(AU78,"[$-409]mmm"),Numb,0),MATCH($N$10,Lang,0)),0)&amp;" "&amp;DAY(AU78)&amp;", 2016"</f>
        <v>Jul 7, 2016</v>
      </c>
      <c r="E81" s="142">
        <f t="shared" ref="E81" si="68">TIME(HOUR(AU78),MINUTE(AU78),0)</f>
        <v>0.83333333333333337</v>
      </c>
      <c r="F81" s="186" t="str">
        <f>IFERROR(INDEX(Data,MATCH(AW78,Numb,0),MATCH($N$10,Lang,0)),AW78)</f>
        <v>Stade Vélodrome, Marseille</v>
      </c>
      <c r="G81" s="186"/>
      <c r="H81" s="186"/>
      <c r="I81" s="143"/>
      <c r="J81" s="143"/>
      <c r="K81" s="140" t="str">
        <f>IFERROR(INDEX(Data,MATCH(AX78,Numb,0),MATCH($N$10,Lang,0)),AX78)</f>
        <v>Northern Ireland</v>
      </c>
      <c r="L81" s="125">
        <v>2</v>
      </c>
      <c r="M81" s="125">
        <v>0</v>
      </c>
      <c r="N81" s="144" t="str">
        <f>IFERROR(INDEX(Data,MATCH(AY78,Numb,0),MATCH($N$10,Lang,0)),AY78)</f>
        <v>Czech Republic</v>
      </c>
      <c r="O81" s="127"/>
      <c r="Q81" s="8">
        <v>18</v>
      </c>
      <c r="R81" s="11" t="str">
        <f t="shared" si="56"/>
        <v>Russia</v>
      </c>
      <c r="S81" s="13">
        <f t="shared" si="57"/>
        <v>8</v>
      </c>
      <c r="T81" s="13" t="str">
        <f>IFERROR(IF(R81="","",IF(ISNUMBER(MATCH(VLOOKUP($Q81,$BI$24:$BM$47,2,0),$T$64:T80,0)),"",VLOOKUP($Q81,$BI$24:$BM$47,2,0))),"")</f>
        <v/>
      </c>
      <c r="Y81" s="13">
        <f t="shared" si="58"/>
        <v>8.9999999999999982</v>
      </c>
      <c r="AB81" s="11" t="str">
        <f t="shared" si="66"/>
        <v/>
      </c>
      <c r="AC81" s="169" t="s">
        <v>2546</v>
      </c>
      <c r="AD81" s="165" t="s">
        <v>2542</v>
      </c>
      <c r="AE81" s="166" t="s">
        <v>2540</v>
      </c>
      <c r="AF81" s="166" t="s">
        <v>2539</v>
      </c>
      <c r="AG81" s="167" t="s">
        <v>2543</v>
      </c>
      <c r="AH81" s="13"/>
      <c r="AI81" s="168" t="str">
        <f t="shared" si="64"/>
        <v>Sweden</v>
      </c>
      <c r="AJ81" s="166" t="str">
        <f t="shared" si="61"/>
        <v>Poland</v>
      </c>
      <c r="AK81" s="166" t="str">
        <f t="shared" si="62"/>
        <v>Russia</v>
      </c>
      <c r="AL81" s="167" t="str">
        <f t="shared" si="63"/>
        <v>Hungary</v>
      </c>
      <c r="AM81" s="11"/>
      <c r="AT81" s="103">
        <f>AU81</f>
        <v>42561.833333333336</v>
      </c>
      <c r="AU81" s="7">
        <f>DATE(2016,7,10)+TIME(20,0,0)+INDEX(Sheet3!$I$2:$I$28,MATCH($N$12,GMT,0))</f>
        <v>42561.833333333336</v>
      </c>
      <c r="AW81" s="11" t="s">
        <v>2315</v>
      </c>
      <c r="AX81" s="11" t="str">
        <f>IFERROR(IF(L80&gt;M80,K80,IF(M80&gt;L80,N80,AZ81)),AZ81)</f>
        <v>Germany</v>
      </c>
      <c r="AY81" s="11" t="str">
        <f>IFERROR(IF(L81&gt;M81,K81,IF(M81&gt;L81,N81,BA81)),BA81)</f>
        <v>Northern Ireland</v>
      </c>
      <c r="AZ81" s="11" t="s">
        <v>2207</v>
      </c>
      <c r="BA81" s="11" t="s">
        <v>2227</v>
      </c>
      <c r="BB81" s="11" t="str">
        <f>IF(L85&gt;M85,K85,IF(M85&gt;L85,N85,""))</f>
        <v>Germany</v>
      </c>
      <c r="BR81" s="11"/>
    </row>
    <row r="82" spans="2:70" ht="15" customHeight="1">
      <c r="B82" s="185" t="str">
        <f>IFERROR(INDEX(Data,MATCH(AV80,Numb,0),MATCH($N$10,Lang,0)),AV80)</f>
        <v>Final</v>
      </c>
      <c r="C82" s="185"/>
      <c r="D82" s="185"/>
      <c r="E82" s="185"/>
      <c r="F82" s="185"/>
      <c r="G82" s="185"/>
      <c r="H82" s="185"/>
      <c r="I82" s="185"/>
      <c r="J82" s="185"/>
      <c r="K82" s="185"/>
      <c r="L82" s="185"/>
      <c r="M82" s="185"/>
      <c r="N82" s="185"/>
      <c r="O82" s="109"/>
      <c r="Q82" s="8">
        <v>19</v>
      </c>
      <c r="R82" s="11" t="str">
        <f t="shared" si="56"/>
        <v>Hungary</v>
      </c>
      <c r="S82" s="13">
        <f t="shared" si="57"/>
        <v>7</v>
      </c>
      <c r="T82" s="13">
        <f>IFERROR(IF(R82="","",IF(ISNUMBER(MATCH(VLOOKUP($Q82,$BI$24:$BM$47,2,0),$T$64:T81,0)),"",VLOOKUP($Q82,$BI$24:$BM$47,2,0))),"")</f>
        <v>9.9999999999999982</v>
      </c>
      <c r="Y82" s="13">
        <f t="shared" si="58"/>
        <v>9.9999999999999982</v>
      </c>
      <c r="AB82" s="11" t="str">
        <f t="shared" si="66"/>
        <v/>
      </c>
      <c r="AC82" s="169" t="s">
        <v>2563</v>
      </c>
      <c r="AD82" s="165" t="s">
        <v>2542</v>
      </c>
      <c r="AE82" s="166" t="s">
        <v>2541</v>
      </c>
      <c r="AF82" s="166" t="s">
        <v>2539</v>
      </c>
      <c r="AG82" s="167" t="s">
        <v>2543</v>
      </c>
      <c r="AH82" s="13"/>
      <c r="AI82" s="168" t="str">
        <f t="shared" si="64"/>
        <v>Sweden</v>
      </c>
      <c r="AJ82" s="166" t="str">
        <f t="shared" si="61"/>
        <v>Czech Republic</v>
      </c>
      <c r="AK82" s="166" t="str">
        <f t="shared" si="62"/>
        <v>Russia</v>
      </c>
      <c r="AL82" s="167" t="str">
        <f t="shared" si="63"/>
        <v>Hungary</v>
      </c>
      <c r="AM82" s="11"/>
      <c r="AT82" s="11"/>
      <c r="BR82" s="11"/>
    </row>
    <row r="83" spans="2:70" ht="15" customHeight="1">
      <c r="B83" s="185"/>
      <c r="C83" s="185"/>
      <c r="D83" s="185"/>
      <c r="E83" s="185"/>
      <c r="F83" s="185"/>
      <c r="G83" s="185"/>
      <c r="H83" s="185"/>
      <c r="I83" s="185"/>
      <c r="J83" s="185"/>
      <c r="K83" s="185"/>
      <c r="L83" s="185"/>
      <c r="M83" s="185"/>
      <c r="N83" s="185"/>
      <c r="O83" s="109"/>
      <c r="Q83" s="8">
        <v>20</v>
      </c>
      <c r="R83" s="11" t="str">
        <f t="shared" si="56"/>
        <v>Austria</v>
      </c>
      <c r="S83" s="13">
        <f t="shared" si="57"/>
        <v>6</v>
      </c>
      <c r="T83" s="13">
        <f>IFERROR(IF(R83="","",IF(ISNUMBER(MATCH(VLOOKUP($Q83,$BI$24:$BM$47,2,0),$T$64:T82,0)),"",VLOOKUP($Q83,$BI$24:$BM$47,2,0))),"")</f>
        <v>11</v>
      </c>
      <c r="Y83" s="13">
        <f t="shared" si="58"/>
        <v>11</v>
      </c>
      <c r="AB83" s="11" t="str">
        <f t="shared" si="66"/>
        <v/>
      </c>
      <c r="AC83" s="174" t="s">
        <v>2564</v>
      </c>
      <c r="AD83" s="175" t="s">
        <v>2540</v>
      </c>
      <c r="AE83" s="176" t="s">
        <v>2541</v>
      </c>
      <c r="AF83" s="176" t="s">
        <v>2543</v>
      </c>
      <c r="AG83" s="177" t="s">
        <v>2542</v>
      </c>
      <c r="AH83" s="13"/>
      <c r="AI83" s="178" t="str">
        <f t="shared" si="64"/>
        <v>Poland</v>
      </c>
      <c r="AJ83" s="176" t="str">
        <f t="shared" si="61"/>
        <v>Czech Republic</v>
      </c>
      <c r="AK83" s="176" t="str">
        <f t="shared" si="62"/>
        <v>Hungary</v>
      </c>
      <c r="AL83" s="177" t="str">
        <f t="shared" si="63"/>
        <v>Sweden</v>
      </c>
      <c r="AM83" s="11"/>
      <c r="AT83" s="11"/>
      <c r="BR83" s="11"/>
    </row>
    <row r="84" spans="2:70">
      <c r="B84" s="20" t="s">
        <v>2366</v>
      </c>
      <c r="C84" s="20" t="s">
        <v>2409</v>
      </c>
      <c r="D84" s="20" t="s">
        <v>2405</v>
      </c>
      <c r="E84" s="20" t="s">
        <v>2406</v>
      </c>
      <c r="F84" s="115"/>
      <c r="G84" s="115" t="s">
        <v>2367</v>
      </c>
      <c r="H84" s="115"/>
      <c r="I84" s="20"/>
      <c r="J84" s="20"/>
      <c r="K84" s="20" t="s">
        <v>2407</v>
      </c>
      <c r="L84" s="20" t="s">
        <v>2368</v>
      </c>
      <c r="M84" s="20" t="s">
        <v>2368</v>
      </c>
      <c r="N84" s="20" t="s">
        <v>2408</v>
      </c>
      <c r="O84" s="20"/>
      <c r="Q84" s="8">
        <v>21</v>
      </c>
      <c r="R84" s="11" t="str">
        <f t="shared" si="56"/>
        <v>Sweden</v>
      </c>
      <c r="S84" s="13">
        <f t="shared" si="57"/>
        <v>6</v>
      </c>
      <c r="T84" s="13" t="str">
        <f>IFERROR(IF(R84="","",IF(ISNUMBER(MATCH(VLOOKUP($Q84,$BI$24:$BM$47,2,0),$T$64:T83,0)),"",VLOOKUP($Q84,$BI$24:$BM$47,2,0))),"")</f>
        <v/>
      </c>
      <c r="Y84" s="13">
        <f t="shared" si="58"/>
        <v>11</v>
      </c>
      <c r="AB84" s="11"/>
      <c r="AC84" s="11"/>
      <c r="AD84" s="11"/>
      <c r="AE84" s="11"/>
      <c r="AF84" s="11"/>
      <c r="AG84" s="11"/>
      <c r="AH84" s="11"/>
      <c r="AI84" s="11"/>
      <c r="AJ84" s="11"/>
      <c r="AK84" s="11"/>
      <c r="AL84" s="11"/>
      <c r="AM84" s="11"/>
      <c r="AV84" s="11" t="s">
        <v>2281</v>
      </c>
      <c r="AX84" s="11" t="str">
        <f>IFERROR(IF(L85&gt;M85,K85,IF(M85&gt;L85,N85,AZ84)),AZ84)</f>
        <v>Germany</v>
      </c>
      <c r="AZ84" s="11" t="s">
        <v>2719</v>
      </c>
      <c r="BR84" s="11"/>
    </row>
    <row r="85" spans="2:70">
      <c r="B85" s="11" t="s">
        <v>2579</v>
      </c>
      <c r="C85" s="179" t="str">
        <f>IFERROR(INDEX(Data,MATCH(TEXT(AU81,"[$-409]ddd"),Numb,0),MATCH($N$10,Lang,0)),0)</f>
        <v>Sun</v>
      </c>
      <c r="D85" s="179" t="str">
        <f>IFERROR(INDEX(Data,MATCH(TEXT(AU81,"[$-409]mmm"),Numb,0),MATCH($N$10,Lang,0)),0)&amp;" "&amp;DAY(AU81)&amp;", 2016"</f>
        <v>Jul 10, 2016</v>
      </c>
      <c r="E85" s="180">
        <f t="shared" ref="E85" si="69">TIME(HOUR(AU81),MINUTE(AU81),0)</f>
        <v>0.83333333333333337</v>
      </c>
      <c r="F85" s="189" t="str">
        <f>IFERROR(INDEX(Data,MATCH(AW81,Numb,0),MATCH($N$10,Lang,0)),AW81)</f>
        <v>Stade de France, Saint-Denis</v>
      </c>
      <c r="G85" s="189"/>
      <c r="H85" s="189"/>
      <c r="I85" s="13"/>
      <c r="J85" s="13"/>
      <c r="K85" s="11" t="str">
        <f>IFERROR(INDEX(Data,MATCH(AX81,Numb,0),MATCH($N$10,Lang,0)),AX81)</f>
        <v>Germany</v>
      </c>
      <c r="L85" s="125">
        <v>1</v>
      </c>
      <c r="M85" s="125">
        <v>0</v>
      </c>
      <c r="N85" s="181" t="str">
        <f>IFERROR(INDEX(Data,MATCH(AY81,Numb,0),MATCH($N$10,Lang,0)),AY81)</f>
        <v>Northern Ireland</v>
      </c>
      <c r="O85" s="181"/>
      <c r="Q85" s="8">
        <v>22</v>
      </c>
      <c r="R85" s="11" t="str">
        <f t="shared" si="56"/>
        <v>Slovakia</v>
      </c>
      <c r="S85" s="13">
        <f t="shared" si="57"/>
        <v>5</v>
      </c>
      <c r="T85" s="13">
        <f>IFERROR(IF(R85="","",IF(ISNUMBER(MATCH(VLOOKUP($Q85,$BI$24:$BM$47,2,0),$T$64:T84,0)),"",VLOOKUP($Q85,$BI$24:$BM$47,2,0))),"")</f>
        <v>12</v>
      </c>
      <c r="Y85" s="13">
        <f t="shared" si="58"/>
        <v>12</v>
      </c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BR85" s="11"/>
    </row>
    <row r="86" spans="2:70" ht="15" customHeight="1">
      <c r="B86" s="185" t="str">
        <f>IFERROR(INDEX(Data,MATCH(AV84,Numb,0),MATCH($N$10,Lang,0)),AV84)</f>
        <v>Champion 2016</v>
      </c>
      <c r="C86" s="185"/>
      <c r="D86" s="185"/>
      <c r="E86" s="185"/>
      <c r="F86" s="185"/>
      <c r="G86" s="185"/>
      <c r="H86" s="185"/>
      <c r="I86" s="192" t="str">
        <f>IFERROR(IF(AND(ISNUMBER(L85),ISNUMBER(M85)),INDEX(Data,MATCH(AX84,Numb,0),MATCH($N$10,Lang,0)),AZ84),AX84)</f>
        <v>Germany</v>
      </c>
      <c r="J86" s="192"/>
      <c r="K86" s="192"/>
      <c r="L86" s="192"/>
      <c r="M86" s="192"/>
      <c r="N86" s="192"/>
      <c r="O86" s="192"/>
      <c r="Q86" s="8">
        <v>23</v>
      </c>
      <c r="R86" s="11" t="str">
        <f t="shared" si="56"/>
        <v>Croatia</v>
      </c>
      <c r="S86" s="13">
        <f t="shared" si="57"/>
        <v>4</v>
      </c>
      <c r="T86" s="13">
        <f>IFERROR(IF(R86="","",IF(ISNUMBER(MATCH(VLOOKUP($Q86,$BI$24:$BM$47,2,0),$T$64:T85,0)),"",VLOOKUP($Q86,$BI$24:$BM$47,2,0))),"")</f>
        <v>13.000000000000002</v>
      </c>
      <c r="Y86" s="13">
        <f t="shared" si="58"/>
        <v>13.000000000000002</v>
      </c>
      <c r="BR86" s="11"/>
    </row>
    <row r="87" spans="2:70" ht="15" customHeight="1">
      <c r="B87" s="185"/>
      <c r="C87" s="185"/>
      <c r="D87" s="185"/>
      <c r="E87" s="185"/>
      <c r="F87" s="185"/>
      <c r="G87" s="185"/>
      <c r="H87" s="185"/>
      <c r="I87" s="192"/>
      <c r="J87" s="192"/>
      <c r="K87" s="192"/>
      <c r="L87" s="192"/>
      <c r="M87" s="192"/>
      <c r="N87" s="192"/>
      <c r="O87" s="192"/>
      <c r="Q87" s="8">
        <v>24</v>
      </c>
      <c r="R87" s="11" t="str">
        <f t="shared" si="56"/>
        <v>Iceland</v>
      </c>
      <c r="S87" s="13">
        <f t="shared" si="57"/>
        <v>2</v>
      </c>
      <c r="T87" s="13">
        <f>IFERROR(IF(R87="","",IF(ISNUMBER(MATCH(VLOOKUP($Q87,$BI$24:$BM$47,2,0),$T$64:T86,0)),"",VLOOKUP($Q87,$BI$24:$BM$47,2,0))),"")</f>
        <v>14.000000000000002</v>
      </c>
      <c r="Y87" s="13"/>
      <c r="BR87" s="11"/>
    </row>
    <row r="88" spans="2:70">
      <c r="S88" s="14"/>
      <c r="Y88" s="13"/>
      <c r="BR88" s="11"/>
    </row>
    <row r="89" spans="2:70">
      <c r="BR89" s="11"/>
    </row>
    <row r="90" spans="2:70">
      <c r="BP90" s="11"/>
      <c r="BQ90" s="11"/>
      <c r="BR90" s="11"/>
    </row>
    <row r="91" spans="2:70" hidden="1">
      <c r="BP91" s="11"/>
      <c r="BQ91" s="11"/>
      <c r="BR91" s="11"/>
    </row>
    <row r="92" spans="2:70" hidden="1">
      <c r="BP92" s="11"/>
      <c r="BQ92" s="11"/>
      <c r="BR92" s="11"/>
    </row>
    <row r="93" spans="2:70" hidden="1">
      <c r="BP93" s="11"/>
      <c r="BQ93" s="11"/>
      <c r="BR93" s="11"/>
    </row>
    <row r="94" spans="2:70" hidden="1">
      <c r="BP94" s="11"/>
      <c r="BQ94" s="11"/>
      <c r="BR94" s="11"/>
    </row>
    <row r="95" spans="2:70" hidden="1">
      <c r="BR95" s="11"/>
    </row>
    <row r="96" spans="2:70" hidden="1"/>
    <row r="97" spans="19:19" hidden="1"/>
    <row r="98" spans="19:19" hidden="1"/>
    <row r="99" spans="19:19" hidden="1"/>
    <row r="100" spans="19:19" hidden="1"/>
    <row r="101" spans="19:19" hidden="1"/>
    <row r="102" spans="19:19" hidden="1"/>
    <row r="103" spans="19:19" hidden="1"/>
    <row r="104" spans="19:19" hidden="1"/>
    <row r="105" spans="19:19" hidden="1"/>
    <row r="106" spans="19:19" hidden="1"/>
    <row r="107" spans="19:19" hidden="1">
      <c r="S107" s="182"/>
    </row>
  </sheetData>
  <sheetProtection algorithmName="SHA-512" hashValue="27rYxHnhYYTVd6WLOvLrTvYs7XqiuaFK5sCa/3cloCPB9k8wht/vd2PPTTBiAB28llsEzN8Fu+YOo4bnfvSWuw==" saltValue="GrnynfK8LqO6tKGMgtocKA==" spinCount="100000" sheet="1" objects="1" scenarios="1"/>
  <sortState ref="BT16:BT39">
    <sortCondition ref="BT16"/>
  </sortState>
  <mergeCells count="69">
    <mergeCell ref="I86:O87"/>
    <mergeCell ref="B86:H87"/>
    <mergeCell ref="BP7:BQ7"/>
    <mergeCell ref="M13:N13"/>
    <mergeCell ref="F23:H23"/>
    <mergeCell ref="F24:H24"/>
    <mergeCell ref="F25:H25"/>
    <mergeCell ref="F26:H26"/>
    <mergeCell ref="M16:N16"/>
    <mergeCell ref="K16:L16"/>
    <mergeCell ref="K18:L18"/>
    <mergeCell ref="K17:L17"/>
    <mergeCell ref="M17:N17"/>
    <mergeCell ref="M18:N18"/>
    <mergeCell ref="B20:N21"/>
    <mergeCell ref="F27:H27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50:H50"/>
    <mergeCell ref="F51:H51"/>
    <mergeCell ref="F40:H40"/>
    <mergeCell ref="F41:H41"/>
    <mergeCell ref="F42:H42"/>
    <mergeCell ref="F43:H43"/>
    <mergeCell ref="F44:H44"/>
    <mergeCell ref="F45:H45"/>
    <mergeCell ref="F47:H47"/>
    <mergeCell ref="F48:H48"/>
    <mergeCell ref="F49:H49"/>
    <mergeCell ref="AD66:AG66"/>
    <mergeCell ref="F62:H62"/>
    <mergeCell ref="F63:H63"/>
    <mergeCell ref="F64:H64"/>
    <mergeCell ref="F65:H65"/>
    <mergeCell ref="F66:H66"/>
    <mergeCell ref="R62:T62"/>
    <mergeCell ref="B82:N83"/>
    <mergeCell ref="F85:H85"/>
    <mergeCell ref="F74:H74"/>
    <mergeCell ref="F75:H75"/>
    <mergeCell ref="F76:H76"/>
    <mergeCell ref="F80:H80"/>
    <mergeCell ref="F81:H81"/>
    <mergeCell ref="B7:N8"/>
    <mergeCell ref="B59:N60"/>
    <mergeCell ref="B70:N71"/>
    <mergeCell ref="B77:N78"/>
    <mergeCell ref="F58:H58"/>
    <mergeCell ref="F52:H52"/>
    <mergeCell ref="F53:H53"/>
    <mergeCell ref="F54:H54"/>
    <mergeCell ref="F55:H55"/>
    <mergeCell ref="F56:H56"/>
    <mergeCell ref="F57:H57"/>
    <mergeCell ref="F46:H46"/>
    <mergeCell ref="F73:H73"/>
    <mergeCell ref="F67:H67"/>
    <mergeCell ref="F68:H68"/>
    <mergeCell ref="F69:H69"/>
  </mergeCells>
  <conditionalFormatting sqref="R19:X20">
    <cfRule type="expression" dxfId="60" priority="41">
      <formula>IF($Y$19=12,1,0)</formula>
    </cfRule>
  </conditionalFormatting>
  <conditionalFormatting sqref="R21:X21">
    <cfRule type="expression" dxfId="59" priority="38">
      <formula>IF(AND($Y$19=12,$Y$21=0),1,0)</formula>
    </cfRule>
    <cfRule type="expression" dxfId="58" priority="40">
      <formula>IF($Y$21=1,1,0)</formula>
    </cfRule>
  </conditionalFormatting>
  <conditionalFormatting sqref="R22:X22">
    <cfRule type="expression" dxfId="57" priority="39">
      <formula>IF($Y$19=12,1,0)</formula>
    </cfRule>
  </conditionalFormatting>
  <conditionalFormatting sqref="R25:X26">
    <cfRule type="expression" dxfId="56" priority="37">
      <formula>IF($Y$25=12,1,0)</formula>
    </cfRule>
  </conditionalFormatting>
  <conditionalFormatting sqref="R27:X27">
    <cfRule type="expression" dxfId="55" priority="34">
      <formula>IF(AND($Y$25=12,$Y$27=0),1,0)</formula>
    </cfRule>
    <cfRule type="expression" dxfId="54" priority="36">
      <formula>IF($Y$27=1,1,0)</formula>
    </cfRule>
  </conditionalFormatting>
  <conditionalFormatting sqref="R28:X28">
    <cfRule type="expression" dxfId="53" priority="35">
      <formula>IF($Y$25=12,1,0)</formula>
    </cfRule>
  </conditionalFormatting>
  <conditionalFormatting sqref="R31:X32">
    <cfRule type="expression" dxfId="52" priority="33">
      <formula>IF($Y$31=12,1,0)</formula>
    </cfRule>
  </conditionalFormatting>
  <conditionalFormatting sqref="R33:X33">
    <cfRule type="expression" dxfId="51" priority="30">
      <formula>IF(AND($Y$31=12,$Y$33=0),1,0)</formula>
    </cfRule>
    <cfRule type="expression" dxfId="50" priority="32">
      <formula>IF($Y$33=1,1,0)</formula>
    </cfRule>
  </conditionalFormatting>
  <conditionalFormatting sqref="R34:X34">
    <cfRule type="expression" dxfId="49" priority="31">
      <formula>IF($Y$31=12,1,0)</formula>
    </cfRule>
  </conditionalFormatting>
  <conditionalFormatting sqref="R37:X38">
    <cfRule type="expression" dxfId="48" priority="29">
      <formula>IF($Y$37=12,1,0)</formula>
    </cfRule>
  </conditionalFormatting>
  <conditionalFormatting sqref="R39:X39">
    <cfRule type="expression" dxfId="47" priority="26">
      <formula>IF(AND($Y$37=12,$Y$39=0),1,0)</formula>
    </cfRule>
    <cfRule type="expression" dxfId="46" priority="28">
      <formula>IF($Y$39=1,1,0)</formula>
    </cfRule>
  </conditionalFormatting>
  <conditionalFormatting sqref="R40:X40">
    <cfRule type="expression" dxfId="45" priority="27">
      <formula>IF($Y$37=12,1,0)</formula>
    </cfRule>
  </conditionalFormatting>
  <conditionalFormatting sqref="R43:X44">
    <cfRule type="expression" dxfId="44" priority="25">
      <formula>IF($Y$43=12,1,0)</formula>
    </cfRule>
  </conditionalFormatting>
  <conditionalFormatting sqref="R45:X45">
    <cfRule type="expression" dxfId="43" priority="22">
      <formula>IF(AND($Y$43=12,$Y$45=0),1,0)</formula>
    </cfRule>
    <cfRule type="expression" dxfId="42" priority="24">
      <formula>IF($Y$45=1,1,0)</formula>
    </cfRule>
  </conditionalFormatting>
  <conditionalFormatting sqref="R46:X46">
    <cfRule type="expression" dxfId="41" priority="23">
      <formula>IF($Y$43=12,1,0)</formula>
    </cfRule>
  </conditionalFormatting>
  <conditionalFormatting sqref="R49:X50">
    <cfRule type="expression" dxfId="40" priority="21">
      <formula>IF($Y$49=12,1,0)</formula>
    </cfRule>
  </conditionalFormatting>
  <conditionalFormatting sqref="R51:X51">
    <cfRule type="expression" dxfId="39" priority="18">
      <formula>IF(AND($Y$49=12,$Y$51=0),1,0)</formula>
    </cfRule>
    <cfRule type="expression" dxfId="38" priority="20">
      <formula>IF($Y$51=1,1,0)</formula>
    </cfRule>
  </conditionalFormatting>
  <conditionalFormatting sqref="R52:X52">
    <cfRule type="expression" dxfId="37" priority="19">
      <formula>IF($Y$49=12,1,0)</formula>
    </cfRule>
  </conditionalFormatting>
  <conditionalFormatting sqref="R55:X58">
    <cfRule type="expression" dxfId="36" priority="17">
      <formula>IF($Y$55=18,1,0)</formula>
    </cfRule>
  </conditionalFormatting>
  <conditionalFormatting sqref="R59:X60">
    <cfRule type="expression" dxfId="35" priority="14">
      <formula>IF($Y$55=18,1,0)</formula>
    </cfRule>
  </conditionalFormatting>
  <conditionalFormatting sqref="I86">
    <cfRule type="expression" dxfId="34" priority="13">
      <formula>IF($AX$84&lt;&gt;$AZ$84,1,0)</formula>
    </cfRule>
  </conditionalFormatting>
  <conditionalFormatting sqref="N85:O85 N80:O81 N73:O76 N62:O69 N23:O58">
    <cfRule type="expression" dxfId="33" priority="8">
      <formula>IF(M23&lt;L23,1,0)</formula>
    </cfRule>
  </conditionalFormatting>
  <conditionalFormatting sqref="N23:O58 N62:O69 N73:O76 N80:O81 N85:O85">
    <cfRule type="expression" dxfId="32" priority="7">
      <formula>IF(M23&gt;L23,1,0)</formula>
    </cfRule>
  </conditionalFormatting>
  <conditionalFormatting sqref="K23:K58 K62:K69 K73:K76 K80:K81 K85">
    <cfRule type="expression" dxfId="31" priority="4">
      <formula>IF(L23&lt;M23,1,0)</formula>
    </cfRule>
    <cfRule type="expression" dxfId="30" priority="5">
      <formula>IF(L23&gt;M23,1,0)</formula>
    </cfRule>
  </conditionalFormatting>
  <conditionalFormatting sqref="K23:K58">
    <cfRule type="expression" dxfId="29" priority="3">
      <formula>IF(AND(L23=M23,ISNUMBER(M23)=TRUE),1,0)</formula>
    </cfRule>
  </conditionalFormatting>
  <conditionalFormatting sqref="N23:O58">
    <cfRule type="expression" dxfId="28" priority="6">
      <formula>IF(AND(M23=L23,ISNUMBER(M23)=TRUE),1,0)</formula>
    </cfRule>
  </conditionalFormatting>
  <conditionalFormatting sqref="AC69:AG83 AI69:AL83">
    <cfRule type="expression" dxfId="27" priority="2">
      <formula>IF($AB69=1,1,0)</formula>
    </cfRule>
  </conditionalFormatting>
  <conditionalFormatting sqref="R64:R86">
    <cfRule type="expression" dxfId="26" priority="1">
      <formula>IF(AND($AX$84&lt;&gt;$AZ$84,Y64=1),1,0)</formula>
    </cfRule>
  </conditionalFormatting>
  <dataValidations count="4">
    <dataValidation type="list" allowBlank="1" showInputMessage="1" showErrorMessage="1" sqref="N12">
      <formula1>GMT</formula1>
    </dataValidation>
    <dataValidation type="list" allowBlank="1" showInputMessage="1" showErrorMessage="1" sqref="N10">
      <formula1>Lang</formula1>
    </dataValidation>
    <dataValidation type="list" allowBlank="1" showInputMessage="1" showErrorMessage="1" sqref="M17">
      <formula1>Team</formula1>
    </dataValidation>
    <dataValidation type="list" allowBlank="1" showInputMessage="1" showErrorMessage="1" sqref="M18:O18">
      <formula1>Player</formula1>
    </dataValidation>
  </dataValidations>
  <pageMargins left="0.7" right="0.7" top="0.75" bottom="0.75" header="0.3" footer="0.3"/>
  <pageSetup paperSize="9" orientation="portrait" verticalDpi="0" r:id="rId1"/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J115"/>
  <sheetViews>
    <sheetView showGridLines="0" zoomScale="85" zoomScaleNormal="85" workbookViewId="0">
      <selection activeCell="H12" sqref="H12"/>
    </sheetView>
  </sheetViews>
  <sheetFormatPr defaultColWidth="0" defaultRowHeight="15" zeroHeight="1"/>
  <cols>
    <col min="1" max="1" width="9.140625" style="8" customWidth="1"/>
    <col min="2" max="2" width="31.85546875" style="8" bestFit="1" customWidth="1"/>
    <col min="3" max="3" width="1.28515625" style="8" customWidth="1"/>
    <col min="4" max="4" width="12.28515625" style="8" bestFit="1" customWidth="1"/>
    <col min="5" max="5" width="1.28515625" style="8" customWidth="1"/>
    <col min="6" max="6" width="15.140625" style="8" bestFit="1" customWidth="1"/>
    <col min="7" max="7" width="1.140625" style="8" customWidth="1"/>
    <col min="8" max="8" width="14.140625" style="8" customWidth="1"/>
    <col min="9" max="9" width="1.28515625" style="8" customWidth="1"/>
    <col min="10" max="10" width="5.7109375" style="8" hidden="1" customWidth="1"/>
    <col min="11" max="11" width="14.85546875" style="8" customWidth="1"/>
    <col min="12" max="13" width="14.85546875" style="9" customWidth="1"/>
    <col min="14" max="14" width="6.140625" style="9" customWidth="1"/>
    <col min="15" max="15" width="9.140625" style="9" hidden="1" customWidth="1"/>
    <col min="16" max="18" width="14.85546875" style="9" customWidth="1"/>
    <col min="19" max="19" width="6.140625" style="9" customWidth="1"/>
    <col min="20" max="20" width="9.140625" style="9" hidden="1" customWidth="1"/>
    <col min="21" max="23" width="14.85546875" style="10" customWidth="1"/>
    <col min="24" max="24" width="5" style="10" customWidth="1"/>
    <col min="25" max="25" width="11.85546875" style="10" hidden="1" customWidth="1"/>
    <col min="26" max="26" width="11.85546875" style="10" customWidth="1"/>
    <col min="27" max="27" width="25.42578125" style="10" customWidth="1"/>
    <col min="28" max="29" width="11.85546875" style="10" customWidth="1"/>
    <col min="30" max="30" width="5" style="10" customWidth="1"/>
    <col min="31" max="31" width="9.140625" style="9" hidden="1" customWidth="1"/>
    <col min="32" max="32" width="24.5703125" style="9" bestFit="1" customWidth="1"/>
    <col min="33" max="33" width="13.42578125" style="9" customWidth="1"/>
    <col min="34" max="34" width="9.140625" style="9" hidden="1" customWidth="1"/>
    <col min="35" max="35" width="6.42578125" style="9" customWidth="1"/>
    <col min="36" max="37" width="9.140625" style="9" hidden="1" customWidth="1"/>
    <col min="38" max="38" width="9.28515625" style="11" hidden="1" customWidth="1"/>
    <col min="39" max="39" width="9.140625" style="11" hidden="1" customWidth="1"/>
    <col min="40" max="40" width="15.7109375" style="11" hidden="1" customWidth="1"/>
    <col min="41" max="41" width="20" style="12" hidden="1" customWidth="1"/>
    <col min="42" max="42" width="1.140625" style="11" hidden="1" customWidth="1"/>
    <col min="43" max="43" width="17.7109375" style="13" hidden="1" customWidth="1"/>
    <col min="44" max="44" width="9.28515625" style="13" hidden="1" customWidth="1"/>
    <col min="45" max="45" width="1.140625" style="11" customWidth="1"/>
    <col min="46" max="46" width="19.85546875" style="13" customWidth="1"/>
    <col min="47" max="47" width="15" style="13" customWidth="1"/>
    <col min="48" max="48" width="1.28515625" style="13" customWidth="1"/>
    <col min="49" max="50" width="15.140625" style="13" customWidth="1"/>
    <col min="51" max="51" width="1.28515625" style="13" customWidth="1"/>
    <col min="52" max="52" width="17.5703125" style="13" customWidth="1"/>
    <col min="53" max="53" width="9.140625" style="13" customWidth="1"/>
    <col min="54" max="54" width="1.28515625" style="13" customWidth="1"/>
    <col min="55" max="55" width="17.5703125" style="13" customWidth="1"/>
    <col min="56" max="56" width="9.140625" style="13" customWidth="1"/>
    <col min="57" max="57" width="1.28515625" style="13" customWidth="1"/>
    <col min="58" max="58" width="17.5703125" style="13" customWidth="1"/>
    <col min="59" max="59" width="9.140625" style="13" customWidth="1"/>
    <col min="60" max="60" width="1.28515625" style="13" customWidth="1"/>
    <col min="61" max="61" width="17.5703125" style="13" customWidth="1"/>
    <col min="62" max="62" width="9.140625" style="13" customWidth="1"/>
    <col min="63" max="63" width="1.28515625" style="13" customWidth="1"/>
    <col min="64" max="64" width="17.5703125" style="13" customWidth="1"/>
    <col min="65" max="65" width="9.140625" style="13" customWidth="1"/>
    <col min="66" max="66" width="1.28515625" style="13" customWidth="1"/>
    <col min="67" max="67" width="17.5703125" style="13" customWidth="1"/>
    <col min="68" max="68" width="9.140625" style="13" customWidth="1"/>
    <col min="69" max="69" width="1.28515625" style="13" customWidth="1"/>
    <col min="70" max="70" width="17.5703125" style="13" customWidth="1"/>
    <col min="71" max="71" width="9.140625" style="13" customWidth="1"/>
    <col min="72" max="72" width="1.28515625" style="13" customWidth="1"/>
    <col min="73" max="73" width="17.5703125" style="13" customWidth="1"/>
    <col min="74" max="74" width="9.140625" style="13" customWidth="1"/>
    <col min="75" max="75" width="1.28515625" style="13" customWidth="1"/>
    <col min="76" max="76" width="17.5703125" style="13" customWidth="1"/>
    <col min="77" max="77" width="9.140625" style="13" customWidth="1"/>
    <col min="78" max="78" width="1.28515625" style="13" customWidth="1"/>
    <col min="79" max="79" width="17.5703125" style="13" customWidth="1"/>
    <col min="80" max="80" width="9.140625" style="13" customWidth="1"/>
    <col min="81" max="81" width="1.28515625" style="13" customWidth="1"/>
    <col min="82" max="82" width="17.5703125" style="13" customWidth="1"/>
    <col min="83" max="83" width="9.140625" style="13" customWidth="1"/>
    <col min="84" max="84" width="1.28515625" style="13" customWidth="1"/>
    <col min="85" max="85" width="17.5703125" style="13" customWidth="1"/>
    <col min="86" max="86" width="9.140625" style="13" customWidth="1"/>
    <col min="87" max="87" width="1.28515625" style="13" customWidth="1"/>
    <col min="88" max="88" width="17.5703125" style="13" customWidth="1"/>
    <col min="89" max="89" width="9.140625" style="13" customWidth="1"/>
    <col min="90" max="90" width="1.28515625" style="13" customWidth="1"/>
    <col min="91" max="91" width="17.5703125" style="13" customWidth="1"/>
    <col min="92" max="92" width="9.140625" style="13" customWidth="1"/>
    <col min="93" max="93" width="1.28515625" style="13" customWidth="1"/>
    <col min="94" max="94" width="17.5703125" style="13" customWidth="1"/>
    <col min="95" max="95" width="9.140625" style="13" customWidth="1"/>
    <col min="96" max="96" width="1.28515625" style="13" customWidth="1"/>
    <col min="97" max="97" width="17.5703125" style="13" customWidth="1"/>
    <col min="98" max="98" width="9.140625" style="13" customWidth="1"/>
    <col min="99" max="99" width="1.28515625" style="13" customWidth="1"/>
    <col min="100" max="100" width="17.5703125" style="13" customWidth="1"/>
    <col min="101" max="101" width="9.140625" style="13" customWidth="1"/>
    <col min="102" max="102" width="1.28515625" style="13" customWidth="1"/>
    <col min="103" max="103" width="17.5703125" style="13" customWidth="1"/>
    <col min="104" max="104" width="9.140625" style="13" customWidth="1"/>
    <col min="105" max="105" width="1.28515625" style="13" customWidth="1"/>
    <col min="106" max="106" width="17.5703125" style="13" customWidth="1"/>
    <col min="107" max="107" width="9.140625" style="13" customWidth="1"/>
    <col min="108" max="108" width="1.28515625" style="13" customWidth="1"/>
    <col min="109" max="109" width="17.5703125" style="13" customWidth="1"/>
    <col min="110" max="110" width="9.140625" style="13" customWidth="1"/>
    <col min="111" max="111" width="1.28515625" style="13" customWidth="1"/>
    <col min="112" max="112" width="17.5703125" style="13" customWidth="1"/>
    <col min="113" max="113" width="9.140625" style="13" customWidth="1"/>
    <col min="114" max="114" width="1.28515625" style="13" customWidth="1"/>
    <col min="115" max="115" width="17.5703125" style="13" customWidth="1"/>
    <col min="116" max="116" width="9.140625" style="13" customWidth="1"/>
    <col min="117" max="117" width="1.28515625" style="13" customWidth="1"/>
    <col min="118" max="118" width="17.5703125" style="13" customWidth="1"/>
    <col min="119" max="119" width="9.140625" style="13" customWidth="1"/>
    <col min="120" max="120" width="1.28515625" style="13" customWidth="1"/>
    <col min="121" max="121" width="17.5703125" style="13" customWidth="1"/>
    <col min="122" max="122" width="9.140625" style="13" customWidth="1"/>
    <col min="123" max="123" width="1.28515625" style="13" customWidth="1"/>
    <col min="124" max="124" width="17.5703125" style="13" customWidth="1"/>
    <col min="125" max="125" width="9.140625" style="13" customWidth="1"/>
    <col min="126" max="126" width="1.28515625" style="13" customWidth="1"/>
    <col min="127" max="127" width="17.5703125" style="13" customWidth="1"/>
    <col min="128" max="128" width="9.140625" style="13" customWidth="1"/>
    <col min="129" max="129" width="1.28515625" style="13" customWidth="1"/>
    <col min="130" max="130" width="17.5703125" style="13" customWidth="1"/>
    <col min="131" max="131" width="9.140625" style="13" customWidth="1"/>
    <col min="132" max="132" width="1.28515625" style="13" customWidth="1"/>
    <col min="133" max="133" width="17.5703125" style="13" customWidth="1"/>
    <col min="134" max="134" width="9.140625" style="13" customWidth="1"/>
    <col min="135" max="135" width="1.28515625" style="13" customWidth="1"/>
    <col min="136" max="136" width="17.5703125" style="13" customWidth="1"/>
    <col min="137" max="137" width="9.140625" style="13" customWidth="1"/>
    <col min="138" max="138" width="1.28515625" style="13" customWidth="1"/>
    <col min="139" max="139" width="17.5703125" style="13" customWidth="1"/>
    <col min="140" max="140" width="9.140625" style="13" customWidth="1"/>
    <col min="141" max="141" width="1.28515625" style="13" customWidth="1"/>
    <col min="142" max="142" width="17.5703125" style="13" customWidth="1"/>
    <col min="143" max="143" width="9.140625" style="13" customWidth="1"/>
    <col min="144" max="144" width="1.28515625" style="13" customWidth="1"/>
    <col min="145" max="145" width="17.5703125" style="13" customWidth="1"/>
    <col min="146" max="146" width="9.140625" style="13" customWidth="1"/>
    <col min="147" max="147" width="1.28515625" style="13" customWidth="1"/>
    <col min="148" max="148" width="17.5703125" style="13" customWidth="1"/>
    <col min="149" max="149" width="9.140625" style="13" customWidth="1"/>
    <col min="150" max="150" width="1.28515625" style="13" customWidth="1"/>
    <col min="151" max="151" width="17.5703125" style="13" customWidth="1"/>
    <col min="152" max="152" width="9.140625" style="13" customWidth="1"/>
    <col min="153" max="153" width="1.28515625" style="13" customWidth="1"/>
    <col min="154" max="154" width="17.5703125" style="13" customWidth="1"/>
    <col min="155" max="155" width="9.140625" style="13" customWidth="1"/>
    <col min="156" max="156" width="1.28515625" style="13" customWidth="1"/>
    <col min="157" max="157" width="17.5703125" style="13" customWidth="1"/>
    <col min="158" max="158" width="9.140625" style="13" customWidth="1"/>
    <col min="159" max="159" width="1.28515625" style="13" customWidth="1"/>
    <col min="160" max="160" width="17.5703125" style="13" customWidth="1"/>
    <col min="161" max="161" width="9.140625" style="13" customWidth="1"/>
    <col min="162" max="162" width="1.28515625" style="13" customWidth="1"/>
    <col min="163" max="163" width="17.5703125" style="13" customWidth="1"/>
    <col min="164" max="164" width="9.140625" style="13" customWidth="1"/>
    <col min="165" max="165" width="1.28515625" style="13" customWidth="1"/>
    <col min="166" max="166" width="17.5703125" style="13" customWidth="1"/>
    <col min="167" max="167" width="9.140625" style="13" customWidth="1"/>
    <col min="168" max="168" width="1.28515625" style="13" customWidth="1"/>
    <col min="169" max="169" width="17.5703125" style="13" customWidth="1"/>
    <col min="170" max="170" width="9.140625" style="13" customWidth="1"/>
    <col min="171" max="171" width="1.28515625" style="13" customWidth="1"/>
    <col min="172" max="172" width="17.5703125" style="13" customWidth="1"/>
    <col min="173" max="173" width="9.140625" style="13" customWidth="1"/>
    <col min="174" max="174" width="1.28515625" style="13" customWidth="1"/>
    <col min="175" max="175" width="17.5703125" style="13" customWidth="1"/>
    <col min="176" max="176" width="9.140625" style="13" customWidth="1"/>
    <col min="177" max="177" width="1.28515625" style="13" customWidth="1"/>
    <col min="178" max="178" width="17.5703125" style="13" customWidth="1"/>
    <col min="179" max="179" width="9.140625" style="13" customWidth="1"/>
    <col min="180" max="180" width="1.28515625" style="13" customWidth="1"/>
    <col min="181" max="181" width="17.5703125" style="13" customWidth="1"/>
    <col min="182" max="182" width="9.140625" style="13" customWidth="1"/>
    <col min="183" max="183" width="1.28515625" style="13" customWidth="1"/>
    <col min="184" max="184" width="17.5703125" style="13" customWidth="1"/>
    <col min="185" max="185" width="9.140625" style="13" customWidth="1"/>
    <col min="186" max="186" width="1.28515625" style="13" customWidth="1"/>
    <col min="187" max="187" width="17.5703125" style="13" customWidth="1"/>
    <col min="188" max="188" width="9.140625" style="13" customWidth="1"/>
    <col min="189" max="189" width="1.28515625" style="13" customWidth="1"/>
    <col min="190" max="190" width="17.5703125" style="13" customWidth="1"/>
    <col min="191" max="191" width="9.140625" style="13" customWidth="1"/>
    <col min="192" max="192" width="1.28515625" style="13" customWidth="1"/>
    <col min="193" max="193" width="17.5703125" style="13" customWidth="1"/>
    <col min="194" max="194" width="9.140625" style="13" customWidth="1"/>
    <col min="195" max="195" width="1.28515625" style="13" customWidth="1"/>
    <col min="196" max="196" width="17.5703125" style="13" customWidth="1"/>
    <col min="197" max="197" width="9.140625" style="13" customWidth="1"/>
    <col min="198" max="198" width="1.28515625" style="13" customWidth="1"/>
    <col min="199" max="199" width="17.5703125" style="13" customWidth="1"/>
    <col min="200" max="200" width="9.140625" style="13" customWidth="1"/>
    <col min="201" max="201" width="1.28515625" style="13" customWidth="1"/>
    <col min="202" max="202" width="17.5703125" style="13" customWidth="1"/>
    <col min="203" max="203" width="9.140625" style="13" customWidth="1"/>
    <col min="204" max="204" width="1.28515625" style="13" customWidth="1"/>
    <col min="205" max="205" width="17.5703125" style="13" customWidth="1"/>
    <col min="206" max="206" width="9.140625" style="13" customWidth="1"/>
    <col min="207" max="207" width="1.28515625" style="13" customWidth="1"/>
    <col min="208" max="208" width="17.5703125" style="13" customWidth="1"/>
    <col min="209" max="209" width="9.140625" style="13" customWidth="1"/>
    <col min="210" max="210" width="1.28515625" style="13" customWidth="1"/>
    <col min="211" max="211" width="17.5703125" style="13" customWidth="1"/>
    <col min="212" max="212" width="9.140625" style="13" customWidth="1"/>
    <col min="213" max="213" width="1.28515625" style="13" customWidth="1"/>
    <col min="214" max="214" width="17.5703125" style="13" customWidth="1"/>
    <col min="215" max="215" width="9.140625" style="13" customWidth="1"/>
    <col min="216" max="216" width="1.28515625" style="13" customWidth="1"/>
    <col min="217" max="217" width="17.5703125" style="13" customWidth="1"/>
    <col min="218" max="218" width="9.140625" style="13" customWidth="1"/>
    <col min="219" max="219" width="1.28515625" style="13" customWidth="1"/>
    <col min="220" max="220" width="17.5703125" style="13" customWidth="1"/>
    <col min="221" max="221" width="9.140625" style="13" customWidth="1"/>
    <col min="222" max="222" width="1.28515625" style="13" customWidth="1"/>
    <col min="223" max="223" width="17.5703125" style="13" customWidth="1"/>
    <col min="224" max="224" width="9.140625" style="13" customWidth="1"/>
    <col min="225" max="225" width="1.28515625" style="13" customWidth="1"/>
    <col min="226" max="226" width="17.5703125" style="13" customWidth="1"/>
    <col min="227" max="227" width="9.140625" style="13" customWidth="1"/>
    <col min="228" max="228" width="1.28515625" style="13" customWidth="1"/>
    <col min="229" max="229" width="17.5703125" style="13" customWidth="1"/>
    <col min="230" max="230" width="9.140625" style="13" customWidth="1"/>
    <col min="231" max="231" width="1.28515625" style="13" customWidth="1"/>
    <col min="232" max="232" width="17.5703125" style="13" customWidth="1"/>
    <col min="233" max="233" width="9.140625" style="13" customWidth="1"/>
    <col min="234" max="234" width="1.28515625" style="13" customWidth="1"/>
    <col min="235" max="235" width="17.5703125" style="13" customWidth="1"/>
    <col min="236" max="236" width="9.140625" style="13" customWidth="1"/>
    <col min="237" max="237" width="1.28515625" style="13" customWidth="1"/>
    <col min="238" max="238" width="17.5703125" style="13" customWidth="1"/>
    <col min="239" max="239" width="9.140625" style="13" customWidth="1"/>
    <col min="240" max="240" width="1.28515625" style="13" customWidth="1"/>
    <col min="241" max="241" width="17.5703125" style="13" customWidth="1"/>
    <col min="242" max="242" width="9.140625" style="13" customWidth="1"/>
    <col min="243" max="243" width="1.28515625" style="13" customWidth="1"/>
    <col min="244" max="244" width="17.5703125" style="13" customWidth="1"/>
    <col min="245" max="245" width="9.140625" style="13" customWidth="1"/>
    <col min="246" max="246" width="1.28515625" style="13" customWidth="1"/>
    <col min="247" max="247" width="17.5703125" style="13" customWidth="1"/>
    <col min="248" max="248" width="9.140625" style="13" customWidth="1"/>
    <col min="249" max="249" width="1.28515625" style="13" customWidth="1"/>
    <col min="250" max="250" width="17.5703125" style="13" customWidth="1"/>
    <col min="251" max="251" width="9.140625" style="13" customWidth="1"/>
    <col min="252" max="252" width="1.28515625" style="13" customWidth="1"/>
    <col min="253" max="253" width="17.5703125" style="13" customWidth="1"/>
    <col min="254" max="254" width="9.140625" style="13" customWidth="1"/>
    <col min="255" max="255" width="1.28515625" style="13" customWidth="1"/>
    <col min="256" max="256" width="17.5703125" style="13" customWidth="1"/>
    <col min="257" max="257" width="9.140625" style="13" customWidth="1"/>
    <col min="258" max="258" width="1.28515625" style="13" customWidth="1"/>
    <col min="259" max="259" width="17.5703125" style="13" customWidth="1"/>
    <col min="260" max="260" width="9.140625" style="13" customWidth="1"/>
    <col min="261" max="261" width="1.28515625" style="13" customWidth="1"/>
    <col min="262" max="262" width="17.5703125" style="13" customWidth="1"/>
    <col min="263" max="263" width="9.140625" style="13" customWidth="1"/>
    <col min="264" max="264" width="1.28515625" style="13" customWidth="1"/>
    <col min="265" max="265" width="17.5703125" style="13" customWidth="1"/>
    <col min="266" max="266" width="9.140625" style="13" customWidth="1"/>
    <col min="267" max="267" width="1.28515625" style="13" customWidth="1"/>
    <col min="268" max="268" width="17.5703125" style="13" customWidth="1"/>
    <col min="269" max="269" width="9.140625" style="13" customWidth="1"/>
    <col min="270" max="270" width="1.28515625" style="13" customWidth="1"/>
    <col min="271" max="271" width="17.5703125" style="13" customWidth="1"/>
    <col min="272" max="272" width="9.140625" style="13" customWidth="1"/>
    <col min="273" max="273" width="1.28515625" style="13" customWidth="1"/>
    <col min="274" max="274" width="17.5703125" style="13" customWidth="1"/>
    <col min="275" max="275" width="9.140625" style="13" customWidth="1"/>
    <col min="276" max="276" width="1.28515625" style="13" customWidth="1"/>
    <col min="277" max="277" width="17.5703125" style="13" customWidth="1"/>
    <col min="278" max="278" width="9.140625" style="13" customWidth="1"/>
    <col min="279" max="279" width="1.28515625" style="13" customWidth="1"/>
    <col min="280" max="280" width="17.5703125" style="13" customWidth="1"/>
    <col min="281" max="281" width="9.140625" style="13" customWidth="1"/>
    <col min="282" max="282" width="1.28515625" style="13" customWidth="1"/>
    <col min="283" max="283" width="17.5703125" style="13" customWidth="1"/>
    <col min="284" max="284" width="9.140625" style="13" customWidth="1"/>
    <col min="285" max="285" width="1.28515625" style="13" customWidth="1"/>
    <col min="286" max="286" width="17.5703125" style="13" customWidth="1"/>
    <col min="287" max="287" width="9.140625" style="13" customWidth="1"/>
    <col min="288" max="288" width="1.28515625" style="13" customWidth="1"/>
    <col min="289" max="289" width="17.5703125" style="13" customWidth="1"/>
    <col min="290" max="290" width="9.140625" style="13" customWidth="1"/>
    <col min="291" max="291" width="1.28515625" style="13" customWidth="1"/>
    <col min="292" max="292" width="17.5703125" style="13" customWidth="1"/>
    <col min="293" max="293" width="9.140625" style="13" customWidth="1"/>
    <col min="294" max="294" width="1.28515625" style="13" customWidth="1"/>
    <col min="295" max="295" width="17.5703125" style="13" customWidth="1"/>
    <col min="296" max="296" width="9.140625" style="13" customWidth="1"/>
    <col min="297" max="297" width="1.28515625" style="13" customWidth="1"/>
    <col min="298" max="298" width="17.5703125" style="13" customWidth="1"/>
    <col min="299" max="299" width="9.140625" style="13" customWidth="1"/>
    <col min="300" max="300" width="1.28515625" style="13" customWidth="1"/>
    <col min="301" max="301" width="17.5703125" style="13" customWidth="1"/>
    <col min="302" max="302" width="9.140625" style="13" customWidth="1"/>
    <col min="303" max="303" width="1.28515625" style="13" customWidth="1"/>
    <col min="304" max="304" width="17.5703125" style="13" customWidth="1"/>
    <col min="305" max="305" width="9.140625" style="13" customWidth="1"/>
    <col min="306" max="306" width="1.28515625" style="13" customWidth="1"/>
    <col min="307" max="307" width="17.5703125" style="13" customWidth="1"/>
    <col min="308" max="308" width="9.140625" style="13" customWidth="1"/>
    <col min="309" max="309" width="1.28515625" style="13" customWidth="1"/>
    <col min="310" max="310" width="17.5703125" style="13" customWidth="1"/>
    <col min="311" max="311" width="9.140625" style="13" customWidth="1"/>
    <col min="312" max="312" width="1.28515625" style="13" customWidth="1"/>
    <col min="313" max="313" width="17.5703125" style="13" customWidth="1"/>
    <col min="314" max="314" width="9.140625" style="13" customWidth="1"/>
    <col min="315" max="315" width="1.28515625" style="13" customWidth="1"/>
    <col min="316" max="316" width="17.5703125" style="13" customWidth="1"/>
    <col min="317" max="317" width="9.140625" style="13" customWidth="1"/>
    <col min="318" max="318" width="1.28515625" style="13" customWidth="1"/>
    <col min="319" max="319" width="17.5703125" style="13" customWidth="1"/>
    <col min="320" max="320" width="9.140625" style="13" customWidth="1"/>
    <col min="321" max="321" width="1.28515625" style="13" customWidth="1"/>
    <col min="322" max="322" width="17.5703125" style="13" customWidth="1"/>
    <col min="323" max="323" width="9.140625" style="13" customWidth="1"/>
    <col min="324" max="324" width="1.28515625" style="13" customWidth="1"/>
    <col min="325" max="325" width="17.5703125" style="13" customWidth="1"/>
    <col min="326" max="326" width="9.140625" style="13" customWidth="1"/>
    <col min="327" max="327" width="1.28515625" style="13" customWidth="1"/>
    <col min="328" max="328" width="17.5703125" style="13" customWidth="1"/>
    <col min="329" max="329" width="9.140625" style="13" customWidth="1"/>
    <col min="330" max="330" width="1.28515625" style="13" customWidth="1"/>
    <col min="331" max="331" width="17.5703125" style="13" customWidth="1"/>
    <col min="332" max="332" width="9.140625" style="13" customWidth="1"/>
    <col min="333" max="333" width="1.28515625" style="13" customWidth="1"/>
    <col min="334" max="334" width="17.5703125" style="13" customWidth="1"/>
    <col min="335" max="335" width="9.140625" style="13" customWidth="1"/>
    <col min="336" max="336" width="1.28515625" style="13" customWidth="1"/>
    <col min="337" max="337" width="17.5703125" style="13" customWidth="1"/>
    <col min="338" max="338" width="9.140625" style="13" customWidth="1"/>
    <col min="339" max="339" width="1.28515625" style="13" customWidth="1"/>
    <col min="340" max="340" width="17.5703125" style="13" customWidth="1"/>
    <col min="341" max="341" width="9.140625" style="13" customWidth="1"/>
    <col min="342" max="342" width="1.28515625" style="13" customWidth="1"/>
    <col min="343" max="343" width="17.5703125" style="13" customWidth="1"/>
    <col min="344" max="344" width="9.140625" style="13" customWidth="1"/>
    <col min="345" max="345" width="1.28515625" style="13" customWidth="1"/>
    <col min="346" max="346" width="13.5703125" style="12" customWidth="1"/>
    <col min="347" max="347" width="13.5703125" style="12" hidden="1" customWidth="1"/>
    <col min="348" max="348" width="15.7109375" style="12" hidden="1" customWidth="1"/>
    <col min="349" max="351" width="9.28515625" style="13" hidden="1" customWidth="1"/>
    <col min="352" max="357" width="9.140625" style="13" hidden="1" customWidth="1"/>
    <col min="358" max="358" width="9.42578125" style="13" hidden="1" customWidth="1"/>
    <col min="359" max="378" width="9.140625" style="13" hidden="1" customWidth="1"/>
    <col min="379" max="448" width="9" style="13" hidden="1" customWidth="1"/>
    <col min="449" max="450" width="9.28515625" style="11" hidden="1" customWidth="1"/>
    <col min="451" max="451" width="9.140625" style="13" hidden="1" customWidth="1"/>
    <col min="452" max="452" width="19.140625" style="11" hidden="1" customWidth="1"/>
    <col min="453" max="453" width="24.5703125" style="13" hidden="1" customWidth="1"/>
    <col min="454" max="455" width="9.140625" style="11" hidden="1" customWidth="1"/>
    <col min="456" max="456" width="9.140625" style="9" hidden="1" customWidth="1"/>
    <col min="457" max="457" width="9.140625" style="10" hidden="1" customWidth="1"/>
    <col min="458" max="458" width="24.5703125" style="9" hidden="1" customWidth="1"/>
    <col min="459" max="459" width="10.42578125" style="9" hidden="1" customWidth="1"/>
    <col min="460" max="475" width="9.140625" style="9" hidden="1" customWidth="1"/>
    <col min="476" max="476" width="9.140625" style="10" hidden="1" customWidth="1"/>
    <col min="477" max="478" width="9.140625" style="9" hidden="1" customWidth="1"/>
    <col min="479" max="16384" width="9.140625" style="8" hidden="1"/>
  </cols>
  <sheetData>
    <row r="1" spans="2:466">
      <c r="MK1" s="13">
        <v>1</v>
      </c>
      <c r="ML1" s="13">
        <f>MK1+1</f>
        <v>2</v>
      </c>
      <c r="MM1" s="13">
        <f t="shared" ref="MM1:OX1" si="0">ML1+1</f>
        <v>3</v>
      </c>
      <c r="MN1" s="13">
        <f t="shared" si="0"/>
        <v>4</v>
      </c>
      <c r="MO1" s="13">
        <f t="shared" si="0"/>
        <v>5</v>
      </c>
      <c r="MP1" s="13">
        <f t="shared" si="0"/>
        <v>6</v>
      </c>
      <c r="MQ1" s="13">
        <f t="shared" si="0"/>
        <v>7</v>
      </c>
      <c r="MR1" s="13">
        <f t="shared" si="0"/>
        <v>8</v>
      </c>
      <c r="MS1" s="13">
        <f t="shared" si="0"/>
        <v>9</v>
      </c>
      <c r="MT1" s="13">
        <f t="shared" si="0"/>
        <v>10</v>
      </c>
      <c r="MU1" s="13">
        <f t="shared" si="0"/>
        <v>11</v>
      </c>
      <c r="MV1" s="13">
        <f t="shared" si="0"/>
        <v>12</v>
      </c>
      <c r="MW1" s="13">
        <f t="shared" si="0"/>
        <v>13</v>
      </c>
      <c r="MX1" s="13">
        <f t="shared" si="0"/>
        <v>14</v>
      </c>
      <c r="MY1" s="13">
        <f t="shared" si="0"/>
        <v>15</v>
      </c>
      <c r="MZ1" s="13">
        <f t="shared" si="0"/>
        <v>16</v>
      </c>
      <c r="NA1" s="13">
        <f t="shared" si="0"/>
        <v>17</v>
      </c>
      <c r="NB1" s="13">
        <f t="shared" si="0"/>
        <v>18</v>
      </c>
      <c r="NC1" s="13">
        <f t="shared" si="0"/>
        <v>19</v>
      </c>
      <c r="ND1" s="13">
        <f t="shared" si="0"/>
        <v>20</v>
      </c>
      <c r="NE1" s="13">
        <f t="shared" si="0"/>
        <v>21</v>
      </c>
      <c r="NF1" s="13">
        <f t="shared" si="0"/>
        <v>22</v>
      </c>
      <c r="NG1" s="13">
        <f t="shared" si="0"/>
        <v>23</v>
      </c>
      <c r="NH1" s="13">
        <f t="shared" si="0"/>
        <v>24</v>
      </c>
      <c r="NI1" s="13">
        <f t="shared" si="0"/>
        <v>25</v>
      </c>
      <c r="NJ1" s="13">
        <f t="shared" si="0"/>
        <v>26</v>
      </c>
      <c r="NK1" s="13">
        <f t="shared" si="0"/>
        <v>27</v>
      </c>
      <c r="NL1" s="13">
        <f t="shared" si="0"/>
        <v>28</v>
      </c>
      <c r="NM1" s="13">
        <f t="shared" si="0"/>
        <v>29</v>
      </c>
      <c r="NN1" s="13">
        <f t="shared" si="0"/>
        <v>30</v>
      </c>
      <c r="NO1" s="13">
        <f t="shared" si="0"/>
        <v>31</v>
      </c>
      <c r="NP1" s="13">
        <f t="shared" si="0"/>
        <v>32</v>
      </c>
      <c r="NQ1" s="13">
        <f t="shared" si="0"/>
        <v>33</v>
      </c>
      <c r="NR1" s="13">
        <f t="shared" si="0"/>
        <v>34</v>
      </c>
      <c r="NS1" s="13">
        <f t="shared" si="0"/>
        <v>35</v>
      </c>
      <c r="NT1" s="13">
        <f t="shared" si="0"/>
        <v>36</v>
      </c>
      <c r="NU1" s="13">
        <f t="shared" si="0"/>
        <v>37</v>
      </c>
      <c r="NV1" s="13">
        <f t="shared" si="0"/>
        <v>38</v>
      </c>
      <c r="NW1" s="13">
        <f t="shared" si="0"/>
        <v>39</v>
      </c>
      <c r="NX1" s="13">
        <f t="shared" si="0"/>
        <v>40</v>
      </c>
      <c r="NY1" s="13">
        <f t="shared" si="0"/>
        <v>41</v>
      </c>
      <c r="NZ1" s="13">
        <f t="shared" si="0"/>
        <v>42</v>
      </c>
      <c r="OA1" s="13">
        <f t="shared" si="0"/>
        <v>43</v>
      </c>
      <c r="OB1" s="13">
        <f t="shared" si="0"/>
        <v>44</v>
      </c>
      <c r="OC1" s="13">
        <f t="shared" si="0"/>
        <v>45</v>
      </c>
      <c r="OD1" s="13">
        <f t="shared" si="0"/>
        <v>46</v>
      </c>
      <c r="OE1" s="13">
        <f t="shared" si="0"/>
        <v>47</v>
      </c>
      <c r="OF1" s="13">
        <f t="shared" si="0"/>
        <v>48</v>
      </c>
      <c r="OG1" s="13">
        <f t="shared" si="0"/>
        <v>49</v>
      </c>
      <c r="OH1" s="13">
        <f t="shared" si="0"/>
        <v>50</v>
      </c>
      <c r="OI1" s="13">
        <f t="shared" si="0"/>
        <v>51</v>
      </c>
      <c r="OJ1" s="13">
        <f t="shared" si="0"/>
        <v>52</v>
      </c>
      <c r="OK1" s="13">
        <f t="shared" si="0"/>
        <v>53</v>
      </c>
      <c r="OL1" s="13">
        <f t="shared" si="0"/>
        <v>54</v>
      </c>
      <c r="OM1" s="13">
        <f t="shared" si="0"/>
        <v>55</v>
      </c>
      <c r="ON1" s="13">
        <f t="shared" si="0"/>
        <v>56</v>
      </c>
      <c r="OO1" s="13">
        <f t="shared" si="0"/>
        <v>57</v>
      </c>
      <c r="OP1" s="13">
        <f t="shared" si="0"/>
        <v>58</v>
      </c>
      <c r="OQ1" s="13">
        <f t="shared" si="0"/>
        <v>59</v>
      </c>
      <c r="OR1" s="13">
        <f t="shared" si="0"/>
        <v>60</v>
      </c>
      <c r="OS1" s="13">
        <f t="shared" si="0"/>
        <v>61</v>
      </c>
      <c r="OT1" s="13">
        <f t="shared" si="0"/>
        <v>62</v>
      </c>
      <c r="OU1" s="13">
        <f t="shared" si="0"/>
        <v>63</v>
      </c>
      <c r="OV1" s="13">
        <f t="shared" si="0"/>
        <v>64</v>
      </c>
      <c r="OW1" s="13">
        <f t="shared" si="0"/>
        <v>65</v>
      </c>
      <c r="OX1" s="13">
        <f t="shared" si="0"/>
        <v>66</v>
      </c>
      <c r="OY1" s="13">
        <f t="shared" ref="OY1:QF1" si="1">OX1+1</f>
        <v>67</v>
      </c>
      <c r="OZ1" s="13">
        <f t="shared" si="1"/>
        <v>68</v>
      </c>
      <c r="PA1" s="13">
        <f t="shared" si="1"/>
        <v>69</v>
      </c>
      <c r="PB1" s="13">
        <f t="shared" si="1"/>
        <v>70</v>
      </c>
      <c r="PC1" s="13">
        <f t="shared" si="1"/>
        <v>71</v>
      </c>
      <c r="PD1" s="13">
        <f t="shared" si="1"/>
        <v>72</v>
      </c>
      <c r="PE1" s="13">
        <f t="shared" si="1"/>
        <v>73</v>
      </c>
      <c r="PF1" s="13">
        <f t="shared" si="1"/>
        <v>74</v>
      </c>
      <c r="PG1" s="13">
        <f t="shared" si="1"/>
        <v>75</v>
      </c>
      <c r="PH1" s="13">
        <f t="shared" si="1"/>
        <v>76</v>
      </c>
      <c r="PI1" s="13">
        <f t="shared" si="1"/>
        <v>77</v>
      </c>
      <c r="PJ1" s="13">
        <f t="shared" si="1"/>
        <v>78</v>
      </c>
      <c r="PK1" s="13">
        <f t="shared" si="1"/>
        <v>79</v>
      </c>
      <c r="PL1" s="13">
        <f t="shared" si="1"/>
        <v>80</v>
      </c>
      <c r="PM1" s="13">
        <f t="shared" si="1"/>
        <v>81</v>
      </c>
      <c r="PN1" s="13">
        <f t="shared" si="1"/>
        <v>82</v>
      </c>
      <c r="PO1" s="13">
        <f t="shared" si="1"/>
        <v>83</v>
      </c>
      <c r="PP1" s="13">
        <f t="shared" si="1"/>
        <v>84</v>
      </c>
      <c r="PQ1" s="13">
        <f t="shared" si="1"/>
        <v>85</v>
      </c>
      <c r="PR1" s="13">
        <f t="shared" si="1"/>
        <v>86</v>
      </c>
      <c r="PS1" s="13">
        <f t="shared" si="1"/>
        <v>87</v>
      </c>
      <c r="PT1" s="13">
        <f t="shared" si="1"/>
        <v>88</v>
      </c>
      <c r="PU1" s="13">
        <f t="shared" si="1"/>
        <v>89</v>
      </c>
      <c r="PV1" s="13">
        <f t="shared" si="1"/>
        <v>90</v>
      </c>
      <c r="PW1" s="13">
        <f t="shared" si="1"/>
        <v>91</v>
      </c>
      <c r="PX1" s="13">
        <f t="shared" si="1"/>
        <v>92</v>
      </c>
      <c r="PY1" s="13">
        <f t="shared" si="1"/>
        <v>93</v>
      </c>
      <c r="PZ1" s="13">
        <f t="shared" si="1"/>
        <v>94</v>
      </c>
      <c r="QA1" s="13">
        <f t="shared" si="1"/>
        <v>95</v>
      </c>
      <c r="QB1" s="13">
        <f t="shared" si="1"/>
        <v>96</v>
      </c>
      <c r="QC1" s="13">
        <f t="shared" si="1"/>
        <v>97</v>
      </c>
      <c r="QD1" s="13">
        <f t="shared" si="1"/>
        <v>98</v>
      </c>
      <c r="QE1" s="13">
        <f t="shared" si="1"/>
        <v>99</v>
      </c>
      <c r="QF1" s="13">
        <f t="shared" si="1"/>
        <v>100</v>
      </c>
    </row>
    <row r="2" spans="2:466">
      <c r="B2" s="14"/>
      <c r="C2" s="14"/>
      <c r="D2" s="15" t="s">
        <v>2614</v>
      </c>
      <c r="E2" s="14"/>
      <c r="F2" s="15" t="s">
        <v>2615</v>
      </c>
      <c r="H2" s="15" t="s">
        <v>2736</v>
      </c>
      <c r="J2" s="10"/>
      <c r="K2" s="191" t="s">
        <v>2728</v>
      </c>
      <c r="L2" s="191"/>
      <c r="M2" s="191"/>
      <c r="O2" s="10"/>
      <c r="P2" s="191" t="s">
        <v>2727</v>
      </c>
      <c r="Q2" s="191"/>
      <c r="R2" s="191"/>
      <c r="S2" s="10"/>
      <c r="T2" s="10"/>
      <c r="U2" s="191" t="s">
        <v>2723</v>
      </c>
      <c r="V2" s="191"/>
      <c r="W2" s="191"/>
      <c r="Z2" s="191" t="s">
        <v>2729</v>
      </c>
      <c r="AA2" s="191"/>
      <c r="AB2" s="191"/>
      <c r="AC2" s="191"/>
      <c r="AF2" s="193" t="s">
        <v>2745</v>
      </c>
      <c r="AG2" s="193"/>
      <c r="AH2" s="10"/>
      <c r="AQ2" s="11"/>
      <c r="AR2" s="11"/>
      <c r="AT2" s="16" t="s">
        <v>2732</v>
      </c>
      <c r="AU2" s="17">
        <v>1</v>
      </c>
      <c r="AW2" s="16" t="s">
        <v>2732</v>
      </c>
      <c r="AX2" s="17">
        <f>AU2+1</f>
        <v>2</v>
      </c>
      <c r="AZ2" s="16" t="s">
        <v>2732</v>
      </c>
      <c r="BA2" s="17">
        <f t="shared" ref="BA2" si="2">AX2+1</f>
        <v>3</v>
      </c>
      <c r="BC2" s="16" t="s">
        <v>2732</v>
      </c>
      <c r="BD2" s="17">
        <f t="shared" ref="BD2" si="3">BA2+1</f>
        <v>4</v>
      </c>
      <c r="BF2" s="16" t="s">
        <v>2732</v>
      </c>
      <c r="BG2" s="17">
        <f t="shared" ref="BG2" si="4">BD2+1</f>
        <v>5</v>
      </c>
      <c r="BI2" s="16" t="s">
        <v>2732</v>
      </c>
      <c r="BJ2" s="17">
        <f t="shared" ref="BJ2" si="5">BG2+1</f>
        <v>6</v>
      </c>
      <c r="BL2" s="16" t="s">
        <v>2732</v>
      </c>
      <c r="BM2" s="17">
        <f t="shared" ref="BM2" si="6">BJ2+1</f>
        <v>7</v>
      </c>
      <c r="BO2" s="16" t="s">
        <v>2732</v>
      </c>
      <c r="BP2" s="17">
        <f t="shared" ref="BP2" si="7">BM2+1</f>
        <v>8</v>
      </c>
      <c r="BR2" s="16" t="s">
        <v>2732</v>
      </c>
      <c r="BS2" s="17">
        <f t="shared" ref="BS2" si="8">BP2+1</f>
        <v>9</v>
      </c>
      <c r="BU2" s="16" t="s">
        <v>2732</v>
      </c>
      <c r="BV2" s="17">
        <f t="shared" ref="BV2" si="9">BS2+1</f>
        <v>10</v>
      </c>
      <c r="BX2" s="16" t="s">
        <v>2732</v>
      </c>
      <c r="BY2" s="17">
        <f t="shared" ref="BY2" si="10">BV2+1</f>
        <v>11</v>
      </c>
      <c r="CA2" s="16" t="s">
        <v>2732</v>
      </c>
      <c r="CB2" s="17">
        <f t="shared" ref="CB2" si="11">BY2+1</f>
        <v>12</v>
      </c>
      <c r="CD2" s="16" t="s">
        <v>2732</v>
      </c>
      <c r="CE2" s="17">
        <f t="shared" ref="CE2" si="12">CB2+1</f>
        <v>13</v>
      </c>
      <c r="CG2" s="16" t="s">
        <v>2732</v>
      </c>
      <c r="CH2" s="17">
        <f t="shared" ref="CH2" si="13">CE2+1</f>
        <v>14</v>
      </c>
      <c r="CJ2" s="16" t="s">
        <v>2732</v>
      </c>
      <c r="CK2" s="17">
        <f t="shared" ref="CK2" si="14">CH2+1</f>
        <v>15</v>
      </c>
      <c r="CM2" s="16" t="s">
        <v>2732</v>
      </c>
      <c r="CN2" s="17">
        <f t="shared" ref="CN2" si="15">CK2+1</f>
        <v>16</v>
      </c>
      <c r="CP2" s="16" t="s">
        <v>2732</v>
      </c>
      <c r="CQ2" s="17">
        <f t="shared" ref="CQ2" si="16">CN2+1</f>
        <v>17</v>
      </c>
      <c r="CS2" s="16" t="s">
        <v>2732</v>
      </c>
      <c r="CT2" s="17">
        <f t="shared" ref="CT2" si="17">CQ2+1</f>
        <v>18</v>
      </c>
      <c r="CV2" s="16" t="s">
        <v>2732</v>
      </c>
      <c r="CW2" s="17">
        <f t="shared" ref="CW2" si="18">CT2+1</f>
        <v>19</v>
      </c>
      <c r="CY2" s="16" t="s">
        <v>2732</v>
      </c>
      <c r="CZ2" s="17">
        <f t="shared" ref="CZ2" si="19">CW2+1</f>
        <v>20</v>
      </c>
      <c r="DB2" s="16" t="s">
        <v>2732</v>
      </c>
      <c r="DC2" s="17">
        <f t="shared" ref="DC2" si="20">CZ2+1</f>
        <v>21</v>
      </c>
      <c r="DE2" s="16" t="s">
        <v>2732</v>
      </c>
      <c r="DF2" s="17">
        <f t="shared" ref="DF2" si="21">DC2+1</f>
        <v>22</v>
      </c>
      <c r="DH2" s="16" t="s">
        <v>2732</v>
      </c>
      <c r="DI2" s="17">
        <f t="shared" ref="DI2" si="22">DF2+1</f>
        <v>23</v>
      </c>
      <c r="DK2" s="16" t="s">
        <v>2732</v>
      </c>
      <c r="DL2" s="17">
        <f t="shared" ref="DL2" si="23">DI2+1</f>
        <v>24</v>
      </c>
      <c r="DN2" s="16" t="s">
        <v>2732</v>
      </c>
      <c r="DO2" s="17">
        <f t="shared" ref="DO2" si="24">DL2+1</f>
        <v>25</v>
      </c>
      <c r="DQ2" s="16" t="s">
        <v>2732</v>
      </c>
      <c r="DR2" s="17">
        <f t="shared" ref="DR2" si="25">DO2+1</f>
        <v>26</v>
      </c>
      <c r="DT2" s="16" t="s">
        <v>2732</v>
      </c>
      <c r="DU2" s="17">
        <f t="shared" ref="DU2" si="26">DR2+1</f>
        <v>27</v>
      </c>
      <c r="DW2" s="16" t="s">
        <v>2732</v>
      </c>
      <c r="DX2" s="17">
        <f t="shared" ref="DX2" si="27">DU2+1</f>
        <v>28</v>
      </c>
      <c r="DZ2" s="16" t="s">
        <v>2732</v>
      </c>
      <c r="EA2" s="17">
        <f t="shared" ref="EA2" si="28">DX2+1</f>
        <v>29</v>
      </c>
      <c r="EC2" s="16" t="s">
        <v>2732</v>
      </c>
      <c r="ED2" s="17">
        <f t="shared" ref="ED2" si="29">EA2+1</f>
        <v>30</v>
      </c>
      <c r="EF2" s="16" t="s">
        <v>2732</v>
      </c>
      <c r="EG2" s="17">
        <f t="shared" ref="EG2" si="30">ED2+1</f>
        <v>31</v>
      </c>
      <c r="EI2" s="16" t="s">
        <v>2732</v>
      </c>
      <c r="EJ2" s="17">
        <f t="shared" ref="EJ2" si="31">EG2+1</f>
        <v>32</v>
      </c>
      <c r="EL2" s="16" t="s">
        <v>2732</v>
      </c>
      <c r="EM2" s="17">
        <f t="shared" ref="EM2" si="32">EJ2+1</f>
        <v>33</v>
      </c>
      <c r="EO2" s="16" t="s">
        <v>2732</v>
      </c>
      <c r="EP2" s="17">
        <f t="shared" ref="EP2" si="33">EM2+1</f>
        <v>34</v>
      </c>
      <c r="ER2" s="16" t="s">
        <v>2732</v>
      </c>
      <c r="ES2" s="17">
        <f t="shared" ref="ES2" si="34">EP2+1</f>
        <v>35</v>
      </c>
      <c r="EU2" s="16" t="s">
        <v>2732</v>
      </c>
      <c r="EV2" s="17">
        <f t="shared" ref="EV2" si="35">ES2+1</f>
        <v>36</v>
      </c>
      <c r="EX2" s="16" t="s">
        <v>2732</v>
      </c>
      <c r="EY2" s="17">
        <f t="shared" ref="EY2" si="36">EV2+1</f>
        <v>37</v>
      </c>
      <c r="FA2" s="16" t="s">
        <v>2732</v>
      </c>
      <c r="FB2" s="17">
        <f t="shared" ref="FB2" si="37">EY2+1</f>
        <v>38</v>
      </c>
      <c r="FD2" s="16" t="s">
        <v>2732</v>
      </c>
      <c r="FE2" s="17">
        <f t="shared" ref="FE2" si="38">FB2+1</f>
        <v>39</v>
      </c>
      <c r="FG2" s="16" t="s">
        <v>2732</v>
      </c>
      <c r="FH2" s="17">
        <f t="shared" ref="FH2" si="39">FE2+1</f>
        <v>40</v>
      </c>
      <c r="FJ2" s="16" t="s">
        <v>2732</v>
      </c>
      <c r="FK2" s="17">
        <f t="shared" ref="FK2" si="40">FH2+1</f>
        <v>41</v>
      </c>
      <c r="FM2" s="16" t="s">
        <v>2732</v>
      </c>
      <c r="FN2" s="17">
        <f t="shared" ref="FN2" si="41">FK2+1</f>
        <v>42</v>
      </c>
      <c r="FP2" s="16" t="s">
        <v>2732</v>
      </c>
      <c r="FQ2" s="17">
        <f t="shared" ref="FQ2" si="42">FN2+1</f>
        <v>43</v>
      </c>
      <c r="FS2" s="16" t="s">
        <v>2732</v>
      </c>
      <c r="FT2" s="17">
        <f t="shared" ref="FT2" si="43">FQ2+1</f>
        <v>44</v>
      </c>
      <c r="FV2" s="16" t="s">
        <v>2732</v>
      </c>
      <c r="FW2" s="17">
        <f t="shared" ref="FW2" si="44">FT2+1</f>
        <v>45</v>
      </c>
      <c r="FY2" s="16" t="s">
        <v>2732</v>
      </c>
      <c r="FZ2" s="17">
        <f t="shared" ref="FZ2" si="45">FW2+1</f>
        <v>46</v>
      </c>
      <c r="GB2" s="16" t="s">
        <v>2732</v>
      </c>
      <c r="GC2" s="17">
        <f t="shared" ref="GC2" si="46">FZ2+1</f>
        <v>47</v>
      </c>
      <c r="GE2" s="16" t="s">
        <v>2732</v>
      </c>
      <c r="GF2" s="17">
        <f t="shared" ref="GF2" si="47">GC2+1</f>
        <v>48</v>
      </c>
      <c r="GH2" s="16" t="s">
        <v>2732</v>
      </c>
      <c r="GI2" s="17">
        <f t="shared" ref="GI2" si="48">GF2+1</f>
        <v>49</v>
      </c>
      <c r="GK2" s="16" t="s">
        <v>2732</v>
      </c>
      <c r="GL2" s="17">
        <f t="shared" ref="GL2" si="49">GI2+1</f>
        <v>50</v>
      </c>
      <c r="GN2" s="16" t="s">
        <v>2732</v>
      </c>
      <c r="GO2" s="17">
        <f t="shared" ref="GO2" si="50">GL2+1</f>
        <v>51</v>
      </c>
      <c r="GQ2" s="16" t="s">
        <v>2732</v>
      </c>
      <c r="GR2" s="17">
        <f t="shared" ref="GR2" si="51">GO2+1</f>
        <v>52</v>
      </c>
      <c r="GT2" s="16" t="s">
        <v>2732</v>
      </c>
      <c r="GU2" s="17">
        <f t="shared" ref="GU2" si="52">GR2+1</f>
        <v>53</v>
      </c>
      <c r="GW2" s="16" t="s">
        <v>2732</v>
      </c>
      <c r="GX2" s="17">
        <f t="shared" ref="GX2" si="53">GU2+1</f>
        <v>54</v>
      </c>
      <c r="GZ2" s="16" t="s">
        <v>2732</v>
      </c>
      <c r="HA2" s="17">
        <f t="shared" ref="HA2" si="54">GX2+1</f>
        <v>55</v>
      </c>
      <c r="HC2" s="16" t="s">
        <v>2732</v>
      </c>
      <c r="HD2" s="17">
        <f t="shared" ref="HD2" si="55">HA2+1</f>
        <v>56</v>
      </c>
      <c r="HF2" s="16" t="s">
        <v>2732</v>
      </c>
      <c r="HG2" s="17">
        <f t="shared" ref="HG2" si="56">HD2+1</f>
        <v>57</v>
      </c>
      <c r="HI2" s="16" t="s">
        <v>2732</v>
      </c>
      <c r="HJ2" s="17">
        <f t="shared" ref="HJ2" si="57">HG2+1</f>
        <v>58</v>
      </c>
      <c r="HL2" s="16" t="s">
        <v>2732</v>
      </c>
      <c r="HM2" s="17">
        <f t="shared" ref="HM2" si="58">HJ2+1</f>
        <v>59</v>
      </c>
      <c r="HO2" s="16" t="s">
        <v>2732</v>
      </c>
      <c r="HP2" s="17">
        <f t="shared" ref="HP2" si="59">HM2+1</f>
        <v>60</v>
      </c>
      <c r="HR2" s="16" t="s">
        <v>2732</v>
      </c>
      <c r="HS2" s="17">
        <f t="shared" ref="HS2" si="60">HP2+1</f>
        <v>61</v>
      </c>
      <c r="HU2" s="16" t="s">
        <v>2732</v>
      </c>
      <c r="HV2" s="17">
        <f t="shared" ref="HV2" si="61">HS2+1</f>
        <v>62</v>
      </c>
      <c r="HX2" s="16" t="s">
        <v>2732</v>
      </c>
      <c r="HY2" s="17">
        <f t="shared" ref="HY2" si="62">HV2+1</f>
        <v>63</v>
      </c>
      <c r="IA2" s="16" t="s">
        <v>2732</v>
      </c>
      <c r="IB2" s="17">
        <f t="shared" ref="IB2" si="63">HY2+1</f>
        <v>64</v>
      </c>
      <c r="ID2" s="16" t="s">
        <v>2732</v>
      </c>
      <c r="IE2" s="17">
        <f t="shared" ref="IE2" si="64">IB2+1</f>
        <v>65</v>
      </c>
      <c r="IG2" s="16" t="s">
        <v>2732</v>
      </c>
      <c r="IH2" s="17">
        <f t="shared" ref="IH2" si="65">IE2+1</f>
        <v>66</v>
      </c>
      <c r="IJ2" s="16" t="s">
        <v>2732</v>
      </c>
      <c r="IK2" s="17">
        <f t="shared" ref="IK2" si="66">IH2+1</f>
        <v>67</v>
      </c>
      <c r="IM2" s="16" t="s">
        <v>2732</v>
      </c>
      <c r="IN2" s="17">
        <f t="shared" ref="IN2" si="67">IK2+1</f>
        <v>68</v>
      </c>
      <c r="IP2" s="16" t="s">
        <v>2732</v>
      </c>
      <c r="IQ2" s="17">
        <f t="shared" ref="IQ2" si="68">IN2+1</f>
        <v>69</v>
      </c>
      <c r="IS2" s="16" t="s">
        <v>2732</v>
      </c>
      <c r="IT2" s="17">
        <f t="shared" ref="IT2" si="69">IQ2+1</f>
        <v>70</v>
      </c>
      <c r="IV2" s="16" t="s">
        <v>2732</v>
      </c>
      <c r="IW2" s="17">
        <f t="shared" ref="IW2" si="70">IT2+1</f>
        <v>71</v>
      </c>
      <c r="IY2" s="16" t="s">
        <v>2732</v>
      </c>
      <c r="IZ2" s="17">
        <f t="shared" ref="IZ2" si="71">IW2+1</f>
        <v>72</v>
      </c>
      <c r="JB2" s="16" t="s">
        <v>2732</v>
      </c>
      <c r="JC2" s="17">
        <f t="shared" ref="JC2" si="72">IZ2+1</f>
        <v>73</v>
      </c>
      <c r="JE2" s="16" t="s">
        <v>2732</v>
      </c>
      <c r="JF2" s="17">
        <f t="shared" ref="JF2" si="73">JC2+1</f>
        <v>74</v>
      </c>
      <c r="JH2" s="16" t="s">
        <v>2732</v>
      </c>
      <c r="JI2" s="17">
        <f t="shared" ref="JI2" si="74">JF2+1</f>
        <v>75</v>
      </c>
      <c r="JK2" s="16" t="s">
        <v>2732</v>
      </c>
      <c r="JL2" s="17">
        <f t="shared" ref="JL2" si="75">JI2+1</f>
        <v>76</v>
      </c>
      <c r="JN2" s="16" t="s">
        <v>2732</v>
      </c>
      <c r="JO2" s="17">
        <f t="shared" ref="JO2" si="76">JL2+1</f>
        <v>77</v>
      </c>
      <c r="JQ2" s="16" t="s">
        <v>2732</v>
      </c>
      <c r="JR2" s="17">
        <f t="shared" ref="JR2" si="77">JO2+1</f>
        <v>78</v>
      </c>
      <c r="JT2" s="16" t="s">
        <v>2732</v>
      </c>
      <c r="JU2" s="17">
        <f t="shared" ref="JU2" si="78">JR2+1</f>
        <v>79</v>
      </c>
      <c r="JW2" s="16" t="s">
        <v>2732</v>
      </c>
      <c r="JX2" s="17">
        <f t="shared" ref="JX2" si="79">JU2+1</f>
        <v>80</v>
      </c>
      <c r="JZ2" s="16" t="s">
        <v>2732</v>
      </c>
      <c r="KA2" s="17">
        <f t="shared" ref="KA2" si="80">JX2+1</f>
        <v>81</v>
      </c>
      <c r="KC2" s="16" t="s">
        <v>2732</v>
      </c>
      <c r="KD2" s="17">
        <f t="shared" ref="KD2" si="81">KA2+1</f>
        <v>82</v>
      </c>
      <c r="KF2" s="16" t="s">
        <v>2732</v>
      </c>
      <c r="KG2" s="17">
        <f t="shared" ref="KG2" si="82">KD2+1</f>
        <v>83</v>
      </c>
      <c r="KI2" s="16" t="s">
        <v>2732</v>
      </c>
      <c r="KJ2" s="17">
        <f t="shared" ref="KJ2" si="83">KG2+1</f>
        <v>84</v>
      </c>
      <c r="KL2" s="16" t="s">
        <v>2732</v>
      </c>
      <c r="KM2" s="17">
        <f t="shared" ref="KM2" si="84">KJ2+1</f>
        <v>85</v>
      </c>
      <c r="KO2" s="16" t="s">
        <v>2732</v>
      </c>
      <c r="KP2" s="17">
        <f t="shared" ref="KP2" si="85">KM2+1</f>
        <v>86</v>
      </c>
      <c r="KR2" s="16" t="s">
        <v>2732</v>
      </c>
      <c r="KS2" s="17">
        <f t="shared" ref="KS2" si="86">KP2+1</f>
        <v>87</v>
      </c>
      <c r="KU2" s="16" t="s">
        <v>2732</v>
      </c>
      <c r="KV2" s="17">
        <f t="shared" ref="KV2" si="87">KS2+1</f>
        <v>88</v>
      </c>
      <c r="KX2" s="16" t="s">
        <v>2732</v>
      </c>
      <c r="KY2" s="17">
        <f t="shared" ref="KY2" si="88">KV2+1</f>
        <v>89</v>
      </c>
      <c r="LA2" s="16" t="s">
        <v>2732</v>
      </c>
      <c r="LB2" s="17">
        <f t="shared" ref="LB2" si="89">KY2+1</f>
        <v>90</v>
      </c>
      <c r="LD2" s="16" t="s">
        <v>2732</v>
      </c>
      <c r="LE2" s="17">
        <f t="shared" ref="LE2" si="90">LB2+1</f>
        <v>91</v>
      </c>
      <c r="LG2" s="16" t="s">
        <v>2732</v>
      </c>
      <c r="LH2" s="17">
        <f t="shared" ref="LH2" si="91">LE2+1</f>
        <v>92</v>
      </c>
      <c r="LJ2" s="16" t="s">
        <v>2732</v>
      </c>
      <c r="LK2" s="17">
        <f t="shared" ref="LK2" si="92">LH2+1</f>
        <v>93</v>
      </c>
      <c r="LM2" s="16" t="s">
        <v>2732</v>
      </c>
      <c r="LN2" s="17">
        <f t="shared" ref="LN2" si="93">LK2+1</f>
        <v>94</v>
      </c>
      <c r="LP2" s="16" t="s">
        <v>2732</v>
      </c>
      <c r="LQ2" s="17">
        <f t="shared" ref="LQ2" si="94">LN2+1</f>
        <v>95</v>
      </c>
      <c r="LS2" s="16" t="s">
        <v>2732</v>
      </c>
      <c r="LT2" s="17">
        <f t="shared" ref="LT2" si="95">LQ2+1</f>
        <v>96</v>
      </c>
      <c r="LV2" s="16" t="s">
        <v>2732</v>
      </c>
      <c r="LW2" s="17">
        <f t="shared" ref="LW2" si="96">LT2+1</f>
        <v>97</v>
      </c>
      <c r="LY2" s="16" t="s">
        <v>2732</v>
      </c>
      <c r="LZ2" s="17">
        <f t="shared" ref="LZ2" si="97">LW2+1</f>
        <v>98</v>
      </c>
      <c r="MB2" s="16" t="s">
        <v>2732</v>
      </c>
      <c r="MC2" s="17">
        <f t="shared" ref="MC2" si="98">LZ2+1</f>
        <v>99</v>
      </c>
      <c r="ME2" s="16" t="s">
        <v>2732</v>
      </c>
      <c r="MF2" s="17">
        <f t="shared" ref="MF2" si="99">MC2+1</f>
        <v>100</v>
      </c>
      <c r="MK2" s="13" t="str">
        <f>IFERROR(IF(INDEX($AT$3:$MF$3,,MATCH((MJ2+1),$AT$2:$MF$2,0))="","",MJ2+1),"")</f>
        <v/>
      </c>
      <c r="ML2" s="13" t="str">
        <f t="shared" ref="ML2:NQ2" si="100">IFERROR(IF(MK2="","",IF(INDEX($AT$3:$MF$3,,MATCH((MK2+1),$AT$2:$MF$2,0))="","",MK2+1)),"")</f>
        <v/>
      </c>
      <c r="MM2" s="13" t="str">
        <f t="shared" si="100"/>
        <v/>
      </c>
      <c r="MN2" s="13" t="str">
        <f t="shared" si="100"/>
        <v/>
      </c>
      <c r="MO2" s="13" t="str">
        <f t="shared" si="100"/>
        <v/>
      </c>
      <c r="MP2" s="13" t="str">
        <f t="shared" si="100"/>
        <v/>
      </c>
      <c r="MQ2" s="13" t="str">
        <f t="shared" si="100"/>
        <v/>
      </c>
      <c r="MR2" s="13" t="str">
        <f t="shared" si="100"/>
        <v/>
      </c>
      <c r="MS2" s="13" t="str">
        <f t="shared" si="100"/>
        <v/>
      </c>
      <c r="MT2" s="13" t="str">
        <f t="shared" si="100"/>
        <v/>
      </c>
      <c r="MU2" s="13" t="str">
        <f t="shared" si="100"/>
        <v/>
      </c>
      <c r="MV2" s="13" t="str">
        <f t="shared" si="100"/>
        <v/>
      </c>
      <c r="MW2" s="13" t="str">
        <f t="shared" si="100"/>
        <v/>
      </c>
      <c r="MX2" s="13" t="str">
        <f t="shared" si="100"/>
        <v/>
      </c>
      <c r="MY2" s="13" t="str">
        <f t="shared" si="100"/>
        <v/>
      </c>
      <c r="MZ2" s="13" t="str">
        <f t="shared" si="100"/>
        <v/>
      </c>
      <c r="NA2" s="13" t="str">
        <f t="shared" si="100"/>
        <v/>
      </c>
      <c r="NB2" s="13" t="str">
        <f t="shared" si="100"/>
        <v/>
      </c>
      <c r="NC2" s="13" t="str">
        <f t="shared" si="100"/>
        <v/>
      </c>
      <c r="ND2" s="13" t="str">
        <f t="shared" si="100"/>
        <v/>
      </c>
      <c r="NE2" s="13" t="str">
        <f t="shared" si="100"/>
        <v/>
      </c>
      <c r="NF2" s="13" t="str">
        <f t="shared" si="100"/>
        <v/>
      </c>
      <c r="NG2" s="13" t="str">
        <f t="shared" si="100"/>
        <v/>
      </c>
      <c r="NH2" s="13" t="str">
        <f t="shared" si="100"/>
        <v/>
      </c>
      <c r="NI2" s="13" t="str">
        <f t="shared" si="100"/>
        <v/>
      </c>
      <c r="NJ2" s="13" t="str">
        <f t="shared" si="100"/>
        <v/>
      </c>
      <c r="NK2" s="13" t="str">
        <f t="shared" si="100"/>
        <v/>
      </c>
      <c r="NL2" s="13" t="str">
        <f t="shared" si="100"/>
        <v/>
      </c>
      <c r="NM2" s="13" t="str">
        <f t="shared" si="100"/>
        <v/>
      </c>
      <c r="NN2" s="13" t="str">
        <f t="shared" si="100"/>
        <v/>
      </c>
      <c r="NO2" s="13" t="str">
        <f t="shared" si="100"/>
        <v/>
      </c>
      <c r="NP2" s="13" t="str">
        <f t="shared" si="100"/>
        <v/>
      </c>
      <c r="NQ2" s="13" t="str">
        <f t="shared" si="100"/>
        <v/>
      </c>
      <c r="NR2" s="13" t="str">
        <f t="shared" ref="NR2:OW2" si="101">IFERROR(IF(NQ2="","",IF(INDEX($AT$3:$MF$3,,MATCH((NQ2+1),$AT$2:$MF$2,0))="","",NQ2+1)),"")</f>
        <v/>
      </c>
      <c r="NS2" s="13" t="str">
        <f t="shared" si="101"/>
        <v/>
      </c>
      <c r="NT2" s="13" t="str">
        <f t="shared" si="101"/>
        <v/>
      </c>
      <c r="NU2" s="13" t="str">
        <f t="shared" si="101"/>
        <v/>
      </c>
      <c r="NV2" s="13" t="str">
        <f t="shared" si="101"/>
        <v/>
      </c>
      <c r="NW2" s="13" t="str">
        <f t="shared" si="101"/>
        <v/>
      </c>
      <c r="NX2" s="13" t="str">
        <f t="shared" si="101"/>
        <v/>
      </c>
      <c r="NY2" s="13" t="str">
        <f t="shared" si="101"/>
        <v/>
      </c>
      <c r="NZ2" s="13" t="str">
        <f t="shared" si="101"/>
        <v/>
      </c>
      <c r="OA2" s="13" t="str">
        <f t="shared" si="101"/>
        <v/>
      </c>
      <c r="OB2" s="13" t="str">
        <f t="shared" si="101"/>
        <v/>
      </c>
      <c r="OC2" s="13" t="str">
        <f t="shared" si="101"/>
        <v/>
      </c>
      <c r="OD2" s="13" t="str">
        <f t="shared" si="101"/>
        <v/>
      </c>
      <c r="OE2" s="13" t="str">
        <f t="shared" si="101"/>
        <v/>
      </c>
      <c r="OF2" s="13" t="str">
        <f t="shared" si="101"/>
        <v/>
      </c>
      <c r="OG2" s="13" t="str">
        <f t="shared" si="101"/>
        <v/>
      </c>
      <c r="OH2" s="13" t="str">
        <f t="shared" si="101"/>
        <v/>
      </c>
      <c r="OI2" s="13" t="str">
        <f t="shared" si="101"/>
        <v/>
      </c>
      <c r="OJ2" s="13" t="str">
        <f t="shared" si="101"/>
        <v/>
      </c>
      <c r="OK2" s="13" t="str">
        <f t="shared" si="101"/>
        <v/>
      </c>
      <c r="OL2" s="13" t="str">
        <f t="shared" si="101"/>
        <v/>
      </c>
      <c r="OM2" s="13" t="str">
        <f t="shared" si="101"/>
        <v/>
      </c>
      <c r="ON2" s="13" t="str">
        <f t="shared" si="101"/>
        <v/>
      </c>
      <c r="OO2" s="13" t="str">
        <f t="shared" si="101"/>
        <v/>
      </c>
      <c r="OP2" s="13" t="str">
        <f t="shared" si="101"/>
        <v/>
      </c>
      <c r="OQ2" s="13" t="str">
        <f t="shared" si="101"/>
        <v/>
      </c>
      <c r="OR2" s="13" t="str">
        <f t="shared" si="101"/>
        <v/>
      </c>
      <c r="OS2" s="13" t="str">
        <f t="shared" si="101"/>
        <v/>
      </c>
      <c r="OT2" s="13" t="str">
        <f t="shared" si="101"/>
        <v/>
      </c>
      <c r="OU2" s="13" t="str">
        <f t="shared" si="101"/>
        <v/>
      </c>
      <c r="OV2" s="13" t="str">
        <f t="shared" si="101"/>
        <v/>
      </c>
      <c r="OW2" s="13" t="str">
        <f t="shared" si="101"/>
        <v/>
      </c>
      <c r="OX2" s="13" t="str">
        <f t="shared" ref="OX2:QF2" si="102">IFERROR(IF(OW2="","",IF(INDEX($AT$3:$MF$3,,MATCH((OW2+1),$AT$2:$MF$2,0))="","",OW2+1)),"")</f>
        <v/>
      </c>
      <c r="OY2" s="13" t="str">
        <f t="shared" si="102"/>
        <v/>
      </c>
      <c r="OZ2" s="13" t="str">
        <f t="shared" si="102"/>
        <v/>
      </c>
      <c r="PA2" s="13" t="str">
        <f t="shared" si="102"/>
        <v/>
      </c>
      <c r="PB2" s="13" t="str">
        <f t="shared" si="102"/>
        <v/>
      </c>
      <c r="PC2" s="13" t="str">
        <f t="shared" si="102"/>
        <v/>
      </c>
      <c r="PD2" s="13" t="str">
        <f t="shared" si="102"/>
        <v/>
      </c>
      <c r="PE2" s="13" t="str">
        <f t="shared" si="102"/>
        <v/>
      </c>
      <c r="PF2" s="13" t="str">
        <f t="shared" si="102"/>
        <v/>
      </c>
      <c r="PG2" s="13" t="str">
        <f t="shared" si="102"/>
        <v/>
      </c>
      <c r="PH2" s="13" t="str">
        <f t="shared" si="102"/>
        <v/>
      </c>
      <c r="PI2" s="13" t="str">
        <f t="shared" si="102"/>
        <v/>
      </c>
      <c r="PJ2" s="13" t="str">
        <f t="shared" si="102"/>
        <v/>
      </c>
      <c r="PK2" s="13" t="str">
        <f t="shared" si="102"/>
        <v/>
      </c>
      <c r="PL2" s="13" t="str">
        <f t="shared" si="102"/>
        <v/>
      </c>
      <c r="PM2" s="13" t="str">
        <f t="shared" si="102"/>
        <v/>
      </c>
      <c r="PN2" s="13" t="str">
        <f t="shared" si="102"/>
        <v/>
      </c>
      <c r="PO2" s="13" t="str">
        <f t="shared" si="102"/>
        <v/>
      </c>
      <c r="PP2" s="13" t="str">
        <f t="shared" si="102"/>
        <v/>
      </c>
      <c r="PQ2" s="13" t="str">
        <f t="shared" si="102"/>
        <v/>
      </c>
      <c r="PR2" s="13" t="str">
        <f t="shared" si="102"/>
        <v/>
      </c>
      <c r="PS2" s="13" t="str">
        <f t="shared" si="102"/>
        <v/>
      </c>
      <c r="PT2" s="13" t="str">
        <f t="shared" si="102"/>
        <v/>
      </c>
      <c r="PU2" s="13" t="str">
        <f t="shared" si="102"/>
        <v/>
      </c>
      <c r="PV2" s="13" t="str">
        <f t="shared" si="102"/>
        <v/>
      </c>
      <c r="PW2" s="13" t="str">
        <f t="shared" si="102"/>
        <v/>
      </c>
      <c r="PX2" s="13" t="str">
        <f t="shared" si="102"/>
        <v/>
      </c>
      <c r="PY2" s="13" t="str">
        <f t="shared" si="102"/>
        <v/>
      </c>
      <c r="PZ2" s="13" t="str">
        <f t="shared" si="102"/>
        <v/>
      </c>
      <c r="QA2" s="13" t="str">
        <f t="shared" si="102"/>
        <v/>
      </c>
      <c r="QB2" s="13" t="str">
        <f t="shared" si="102"/>
        <v/>
      </c>
      <c r="QC2" s="13" t="str">
        <f t="shared" si="102"/>
        <v/>
      </c>
      <c r="QD2" s="13" t="str">
        <f t="shared" si="102"/>
        <v/>
      </c>
      <c r="QE2" s="13" t="str">
        <f t="shared" si="102"/>
        <v/>
      </c>
      <c r="QF2" s="13" t="str">
        <f t="shared" si="102"/>
        <v/>
      </c>
      <c r="QH2" s="13" t="s">
        <v>2712</v>
      </c>
      <c r="QI2" s="13" t="s">
        <v>2713</v>
      </c>
      <c r="QK2" s="11"/>
      <c r="QL2" s="13"/>
      <c r="QM2" s="13"/>
      <c r="QS2" s="11"/>
      <c r="QT2" s="11"/>
      <c r="QU2" s="11"/>
      <c r="QV2" s="11"/>
      <c r="QX2" s="10"/>
    </row>
    <row r="3" spans="2:466">
      <c r="B3" s="18" t="s">
        <v>2722</v>
      </c>
      <c r="C3" s="14"/>
      <c r="D3" s="19" t="s">
        <v>82</v>
      </c>
      <c r="E3" s="14"/>
      <c r="F3" s="19" t="s">
        <v>2731</v>
      </c>
      <c r="H3" s="19" t="s">
        <v>2774</v>
      </c>
      <c r="J3" s="10" t="s">
        <v>2714</v>
      </c>
      <c r="K3" s="20" t="s">
        <v>2714</v>
      </c>
      <c r="L3" s="20" t="s">
        <v>2643</v>
      </c>
      <c r="M3" s="20" t="s">
        <v>2716</v>
      </c>
      <c r="O3" s="10" t="s">
        <v>2714</v>
      </c>
      <c r="P3" s="20" t="s">
        <v>2714</v>
      </c>
      <c r="Q3" s="20" t="s">
        <v>2643</v>
      </c>
      <c r="R3" s="20" t="s">
        <v>2716</v>
      </c>
      <c r="S3" s="10"/>
      <c r="T3" s="10" t="s">
        <v>2714</v>
      </c>
      <c r="U3" s="20" t="s">
        <v>2714</v>
      </c>
      <c r="V3" s="20" t="s">
        <v>2643</v>
      </c>
      <c r="W3" s="20" t="s">
        <v>2716</v>
      </c>
      <c r="Z3" s="20" t="s">
        <v>2714</v>
      </c>
      <c r="AA3" s="20" t="s">
        <v>1024</v>
      </c>
      <c r="AB3" s="20" t="s">
        <v>2717</v>
      </c>
      <c r="AC3" s="20" t="s">
        <v>2718</v>
      </c>
      <c r="AF3" s="20" t="s">
        <v>2710</v>
      </c>
      <c r="AG3" s="20" t="s">
        <v>2741</v>
      </c>
      <c r="AN3" s="13"/>
      <c r="AQ3" s="13" t="s">
        <v>2643</v>
      </c>
      <c r="AT3" s="21"/>
      <c r="AU3" s="22"/>
      <c r="AW3" s="21"/>
      <c r="AX3" s="22"/>
      <c r="AZ3" s="21"/>
      <c r="BA3" s="22"/>
      <c r="BC3" s="21"/>
      <c r="BD3" s="22"/>
      <c r="BF3" s="21"/>
      <c r="BG3" s="22"/>
      <c r="BI3" s="21"/>
      <c r="BJ3" s="22"/>
      <c r="BL3" s="21"/>
      <c r="BM3" s="22"/>
      <c r="BO3" s="21"/>
      <c r="BP3" s="22"/>
      <c r="BR3" s="21"/>
      <c r="BS3" s="22"/>
      <c r="BU3" s="21"/>
      <c r="BV3" s="22"/>
      <c r="BX3" s="21"/>
      <c r="BY3" s="22"/>
      <c r="CA3" s="21"/>
      <c r="CB3" s="22"/>
      <c r="CD3" s="21"/>
      <c r="CE3" s="22"/>
      <c r="CG3" s="21"/>
      <c r="CH3" s="22"/>
      <c r="CJ3" s="21"/>
      <c r="CK3" s="22"/>
      <c r="CM3" s="21"/>
      <c r="CN3" s="22"/>
      <c r="CP3" s="21"/>
      <c r="CQ3" s="22"/>
      <c r="CS3" s="21"/>
      <c r="CT3" s="22"/>
      <c r="CV3" s="21"/>
      <c r="CW3" s="22"/>
      <c r="CY3" s="21"/>
      <c r="CZ3" s="22"/>
      <c r="DB3" s="21"/>
      <c r="DC3" s="22"/>
      <c r="DE3" s="21"/>
      <c r="DF3" s="22"/>
      <c r="DH3" s="21"/>
      <c r="DI3" s="22"/>
      <c r="DK3" s="21"/>
      <c r="DL3" s="22"/>
      <c r="DN3" s="21"/>
      <c r="DO3" s="22"/>
      <c r="DQ3" s="21"/>
      <c r="DR3" s="22"/>
      <c r="DT3" s="21"/>
      <c r="DU3" s="22"/>
      <c r="DW3" s="21"/>
      <c r="DX3" s="22"/>
      <c r="DZ3" s="21"/>
      <c r="EA3" s="22"/>
      <c r="EC3" s="21"/>
      <c r="ED3" s="22"/>
      <c r="EF3" s="21"/>
      <c r="EG3" s="22"/>
      <c r="EI3" s="21"/>
      <c r="EJ3" s="22"/>
      <c r="EL3" s="21"/>
      <c r="EM3" s="22"/>
      <c r="EO3" s="21"/>
      <c r="EP3" s="22"/>
      <c r="ER3" s="21"/>
      <c r="ES3" s="22"/>
      <c r="EU3" s="21"/>
      <c r="EV3" s="22"/>
      <c r="EX3" s="21"/>
      <c r="EY3" s="22"/>
      <c r="FA3" s="21"/>
      <c r="FB3" s="22"/>
      <c r="FD3" s="21"/>
      <c r="FE3" s="22"/>
      <c r="FG3" s="21"/>
      <c r="FH3" s="22"/>
      <c r="FJ3" s="21"/>
      <c r="FK3" s="22"/>
      <c r="FM3" s="21"/>
      <c r="FN3" s="22"/>
      <c r="FP3" s="21"/>
      <c r="FQ3" s="22"/>
      <c r="FS3" s="21"/>
      <c r="FT3" s="22"/>
      <c r="FV3" s="21"/>
      <c r="FW3" s="22"/>
      <c r="FY3" s="21"/>
      <c r="FZ3" s="22"/>
      <c r="GB3" s="21"/>
      <c r="GC3" s="22"/>
      <c r="GE3" s="21"/>
      <c r="GF3" s="22"/>
      <c r="GH3" s="21"/>
      <c r="GI3" s="22"/>
      <c r="GK3" s="21"/>
      <c r="GL3" s="22"/>
      <c r="GN3" s="21"/>
      <c r="GO3" s="22"/>
      <c r="GQ3" s="21"/>
      <c r="GR3" s="22"/>
      <c r="GT3" s="21"/>
      <c r="GU3" s="22"/>
      <c r="GW3" s="21"/>
      <c r="GX3" s="22"/>
      <c r="GZ3" s="21"/>
      <c r="HA3" s="22"/>
      <c r="HC3" s="21"/>
      <c r="HD3" s="22"/>
      <c r="HF3" s="21"/>
      <c r="HG3" s="22"/>
      <c r="HI3" s="21"/>
      <c r="HJ3" s="22"/>
      <c r="HL3" s="21"/>
      <c r="HM3" s="22"/>
      <c r="HO3" s="21"/>
      <c r="HP3" s="22"/>
      <c r="HR3" s="21"/>
      <c r="HS3" s="22"/>
      <c r="HU3" s="21"/>
      <c r="HV3" s="22"/>
      <c r="HX3" s="21"/>
      <c r="HY3" s="22"/>
      <c r="IA3" s="21"/>
      <c r="IB3" s="22"/>
      <c r="ID3" s="21"/>
      <c r="IE3" s="22"/>
      <c r="IG3" s="21"/>
      <c r="IH3" s="22"/>
      <c r="IJ3" s="21"/>
      <c r="IK3" s="22"/>
      <c r="IM3" s="21"/>
      <c r="IN3" s="22"/>
      <c r="IP3" s="21"/>
      <c r="IQ3" s="22"/>
      <c r="IS3" s="21"/>
      <c r="IT3" s="22"/>
      <c r="IV3" s="21"/>
      <c r="IW3" s="22"/>
      <c r="IY3" s="21"/>
      <c r="IZ3" s="22"/>
      <c r="JB3" s="21"/>
      <c r="JC3" s="22"/>
      <c r="JE3" s="21"/>
      <c r="JF3" s="22"/>
      <c r="JH3" s="21"/>
      <c r="JI3" s="22"/>
      <c r="JK3" s="21"/>
      <c r="JL3" s="22"/>
      <c r="JN3" s="21"/>
      <c r="JO3" s="22"/>
      <c r="JQ3" s="21"/>
      <c r="JR3" s="22"/>
      <c r="JT3" s="21"/>
      <c r="JU3" s="22"/>
      <c r="JW3" s="21"/>
      <c r="JX3" s="22"/>
      <c r="JZ3" s="21"/>
      <c r="KA3" s="22"/>
      <c r="KC3" s="21"/>
      <c r="KD3" s="22"/>
      <c r="KF3" s="21"/>
      <c r="KG3" s="22"/>
      <c r="KI3" s="21"/>
      <c r="KJ3" s="22"/>
      <c r="KL3" s="21"/>
      <c r="KM3" s="22"/>
      <c r="KO3" s="21"/>
      <c r="KP3" s="22"/>
      <c r="KR3" s="21"/>
      <c r="KS3" s="22"/>
      <c r="KU3" s="21"/>
      <c r="KV3" s="22"/>
      <c r="KX3" s="21"/>
      <c r="KY3" s="22"/>
      <c r="LA3" s="21"/>
      <c r="LB3" s="22"/>
      <c r="LD3" s="21"/>
      <c r="LE3" s="22"/>
      <c r="LG3" s="21"/>
      <c r="LH3" s="22"/>
      <c r="LJ3" s="21"/>
      <c r="LK3" s="22"/>
      <c r="LM3" s="21"/>
      <c r="LN3" s="22"/>
      <c r="LP3" s="21"/>
      <c r="LQ3" s="22"/>
      <c r="LS3" s="21"/>
      <c r="LT3" s="22"/>
      <c r="LV3" s="21"/>
      <c r="LW3" s="22"/>
      <c r="LY3" s="21"/>
      <c r="LZ3" s="22"/>
      <c r="MB3" s="21"/>
      <c r="MC3" s="22"/>
      <c r="ME3" s="21"/>
      <c r="MF3" s="22"/>
      <c r="MK3" s="13" t="str">
        <f t="shared" ref="MK3:NP3" si="103">IFERROR(IF(INDEX($AT$3:$MF$3,,MATCH(MK$2,$AT$2:$MF$2,0))=0,"",INDEX($AT$3:$MF$3,,MATCH(MK$2,$AT$2:$MF$2,0))),"")</f>
        <v/>
      </c>
      <c r="ML3" s="13" t="str">
        <f t="shared" si="103"/>
        <v/>
      </c>
      <c r="MM3" s="13" t="str">
        <f t="shared" si="103"/>
        <v/>
      </c>
      <c r="MN3" s="13" t="str">
        <f t="shared" si="103"/>
        <v/>
      </c>
      <c r="MO3" s="13" t="str">
        <f t="shared" si="103"/>
        <v/>
      </c>
      <c r="MP3" s="13" t="str">
        <f t="shared" si="103"/>
        <v/>
      </c>
      <c r="MQ3" s="13" t="str">
        <f t="shared" si="103"/>
        <v/>
      </c>
      <c r="MR3" s="13" t="str">
        <f t="shared" si="103"/>
        <v/>
      </c>
      <c r="MS3" s="13" t="str">
        <f t="shared" si="103"/>
        <v/>
      </c>
      <c r="MT3" s="13" t="str">
        <f t="shared" si="103"/>
        <v/>
      </c>
      <c r="MU3" s="13" t="str">
        <f t="shared" si="103"/>
        <v/>
      </c>
      <c r="MV3" s="13" t="str">
        <f t="shared" si="103"/>
        <v/>
      </c>
      <c r="MW3" s="13" t="str">
        <f t="shared" si="103"/>
        <v/>
      </c>
      <c r="MX3" s="13" t="str">
        <f t="shared" si="103"/>
        <v/>
      </c>
      <c r="MY3" s="13" t="str">
        <f t="shared" si="103"/>
        <v/>
      </c>
      <c r="MZ3" s="13" t="str">
        <f t="shared" si="103"/>
        <v/>
      </c>
      <c r="NA3" s="13" t="str">
        <f t="shared" si="103"/>
        <v/>
      </c>
      <c r="NB3" s="13" t="str">
        <f t="shared" si="103"/>
        <v/>
      </c>
      <c r="NC3" s="13" t="str">
        <f t="shared" si="103"/>
        <v/>
      </c>
      <c r="ND3" s="13" t="str">
        <f t="shared" si="103"/>
        <v/>
      </c>
      <c r="NE3" s="13" t="str">
        <f t="shared" si="103"/>
        <v/>
      </c>
      <c r="NF3" s="13" t="str">
        <f t="shared" si="103"/>
        <v/>
      </c>
      <c r="NG3" s="13" t="str">
        <f t="shared" si="103"/>
        <v/>
      </c>
      <c r="NH3" s="13" t="str">
        <f t="shared" si="103"/>
        <v/>
      </c>
      <c r="NI3" s="13" t="str">
        <f t="shared" si="103"/>
        <v/>
      </c>
      <c r="NJ3" s="13" t="str">
        <f t="shared" si="103"/>
        <v/>
      </c>
      <c r="NK3" s="13" t="str">
        <f t="shared" si="103"/>
        <v/>
      </c>
      <c r="NL3" s="13" t="str">
        <f t="shared" si="103"/>
        <v/>
      </c>
      <c r="NM3" s="13" t="str">
        <f t="shared" si="103"/>
        <v/>
      </c>
      <c r="NN3" s="13" t="str">
        <f t="shared" si="103"/>
        <v/>
      </c>
      <c r="NO3" s="13" t="str">
        <f t="shared" si="103"/>
        <v/>
      </c>
      <c r="NP3" s="13" t="str">
        <f t="shared" si="103"/>
        <v/>
      </c>
      <c r="NQ3" s="13" t="str">
        <f t="shared" ref="NQ3:OV3" si="104">IFERROR(IF(INDEX($AT$3:$MF$3,,MATCH(NQ$2,$AT$2:$MF$2,0))=0,"",INDEX($AT$3:$MF$3,,MATCH(NQ$2,$AT$2:$MF$2,0))),"")</f>
        <v/>
      </c>
      <c r="NR3" s="13" t="str">
        <f t="shared" si="104"/>
        <v/>
      </c>
      <c r="NS3" s="13" t="str">
        <f t="shared" si="104"/>
        <v/>
      </c>
      <c r="NT3" s="13" t="str">
        <f t="shared" si="104"/>
        <v/>
      </c>
      <c r="NU3" s="13" t="str">
        <f t="shared" si="104"/>
        <v/>
      </c>
      <c r="NV3" s="13" t="str">
        <f t="shared" si="104"/>
        <v/>
      </c>
      <c r="NW3" s="13" t="str">
        <f t="shared" si="104"/>
        <v/>
      </c>
      <c r="NX3" s="13" t="str">
        <f t="shared" si="104"/>
        <v/>
      </c>
      <c r="NY3" s="13" t="str">
        <f t="shared" si="104"/>
        <v/>
      </c>
      <c r="NZ3" s="13" t="str">
        <f t="shared" si="104"/>
        <v/>
      </c>
      <c r="OA3" s="13" t="str">
        <f t="shared" si="104"/>
        <v/>
      </c>
      <c r="OB3" s="13" t="str">
        <f t="shared" si="104"/>
        <v/>
      </c>
      <c r="OC3" s="13" t="str">
        <f t="shared" si="104"/>
        <v/>
      </c>
      <c r="OD3" s="13" t="str">
        <f t="shared" si="104"/>
        <v/>
      </c>
      <c r="OE3" s="13" t="str">
        <f t="shared" si="104"/>
        <v/>
      </c>
      <c r="OF3" s="13" t="str">
        <f t="shared" si="104"/>
        <v/>
      </c>
      <c r="OG3" s="13" t="str">
        <f t="shared" si="104"/>
        <v/>
      </c>
      <c r="OH3" s="13" t="str">
        <f t="shared" si="104"/>
        <v/>
      </c>
      <c r="OI3" s="13" t="str">
        <f t="shared" si="104"/>
        <v/>
      </c>
      <c r="OJ3" s="13" t="str">
        <f t="shared" si="104"/>
        <v/>
      </c>
      <c r="OK3" s="13" t="str">
        <f t="shared" si="104"/>
        <v/>
      </c>
      <c r="OL3" s="13" t="str">
        <f t="shared" si="104"/>
        <v/>
      </c>
      <c r="OM3" s="13" t="str">
        <f t="shared" si="104"/>
        <v/>
      </c>
      <c r="ON3" s="13" t="str">
        <f t="shared" si="104"/>
        <v/>
      </c>
      <c r="OO3" s="13" t="str">
        <f t="shared" si="104"/>
        <v/>
      </c>
      <c r="OP3" s="13" t="str">
        <f t="shared" si="104"/>
        <v/>
      </c>
      <c r="OQ3" s="13" t="str">
        <f t="shared" si="104"/>
        <v/>
      </c>
      <c r="OR3" s="13" t="str">
        <f t="shared" si="104"/>
        <v/>
      </c>
      <c r="OS3" s="13" t="str">
        <f t="shared" si="104"/>
        <v/>
      </c>
      <c r="OT3" s="13" t="str">
        <f t="shared" si="104"/>
        <v/>
      </c>
      <c r="OU3" s="13" t="str">
        <f t="shared" si="104"/>
        <v/>
      </c>
      <c r="OV3" s="13" t="str">
        <f t="shared" si="104"/>
        <v/>
      </c>
      <c r="OW3" s="13" t="str">
        <f t="shared" ref="OW3:QF3" si="105">IFERROR(IF(INDEX($AT$3:$MF$3,,MATCH(OW$2,$AT$2:$MF$2,0))=0,"",INDEX($AT$3:$MF$3,,MATCH(OW$2,$AT$2:$MF$2,0))),"")</f>
        <v/>
      </c>
      <c r="OX3" s="13" t="str">
        <f t="shared" si="105"/>
        <v/>
      </c>
      <c r="OY3" s="13" t="str">
        <f t="shared" si="105"/>
        <v/>
      </c>
      <c r="OZ3" s="13" t="str">
        <f t="shared" si="105"/>
        <v/>
      </c>
      <c r="PA3" s="13" t="str">
        <f t="shared" si="105"/>
        <v/>
      </c>
      <c r="PB3" s="13" t="str">
        <f t="shared" si="105"/>
        <v/>
      </c>
      <c r="PC3" s="13" t="str">
        <f t="shared" si="105"/>
        <v/>
      </c>
      <c r="PD3" s="13" t="str">
        <f t="shared" si="105"/>
        <v/>
      </c>
      <c r="PE3" s="13" t="str">
        <f t="shared" si="105"/>
        <v/>
      </c>
      <c r="PF3" s="13" t="str">
        <f t="shared" si="105"/>
        <v/>
      </c>
      <c r="PG3" s="13" t="str">
        <f t="shared" si="105"/>
        <v/>
      </c>
      <c r="PH3" s="13" t="str">
        <f t="shared" si="105"/>
        <v/>
      </c>
      <c r="PI3" s="13" t="str">
        <f t="shared" si="105"/>
        <v/>
      </c>
      <c r="PJ3" s="13" t="str">
        <f t="shared" si="105"/>
        <v/>
      </c>
      <c r="PK3" s="13" t="str">
        <f t="shared" si="105"/>
        <v/>
      </c>
      <c r="PL3" s="13" t="str">
        <f t="shared" si="105"/>
        <v/>
      </c>
      <c r="PM3" s="13" t="str">
        <f t="shared" si="105"/>
        <v/>
      </c>
      <c r="PN3" s="13" t="str">
        <f t="shared" si="105"/>
        <v/>
      </c>
      <c r="PO3" s="13" t="str">
        <f t="shared" si="105"/>
        <v/>
      </c>
      <c r="PP3" s="13" t="str">
        <f t="shared" si="105"/>
        <v/>
      </c>
      <c r="PQ3" s="13" t="str">
        <f t="shared" si="105"/>
        <v/>
      </c>
      <c r="PR3" s="13" t="str">
        <f t="shared" si="105"/>
        <v/>
      </c>
      <c r="PS3" s="13" t="str">
        <f t="shared" si="105"/>
        <v/>
      </c>
      <c r="PT3" s="13" t="str">
        <f t="shared" si="105"/>
        <v/>
      </c>
      <c r="PU3" s="13" t="str">
        <f t="shared" si="105"/>
        <v/>
      </c>
      <c r="PV3" s="13" t="str">
        <f t="shared" si="105"/>
        <v/>
      </c>
      <c r="PW3" s="13" t="str">
        <f t="shared" si="105"/>
        <v/>
      </c>
      <c r="PX3" s="13" t="str">
        <f t="shared" si="105"/>
        <v/>
      </c>
      <c r="PY3" s="13" t="str">
        <f t="shared" si="105"/>
        <v/>
      </c>
      <c r="PZ3" s="13" t="str">
        <f t="shared" si="105"/>
        <v/>
      </c>
      <c r="QA3" s="13" t="str">
        <f t="shared" si="105"/>
        <v/>
      </c>
      <c r="QB3" s="13" t="str">
        <f t="shared" si="105"/>
        <v/>
      </c>
      <c r="QC3" s="13" t="str">
        <f t="shared" si="105"/>
        <v/>
      </c>
      <c r="QD3" s="13" t="str">
        <f t="shared" si="105"/>
        <v/>
      </c>
      <c r="QE3" s="13" t="str">
        <f t="shared" si="105"/>
        <v/>
      </c>
      <c r="QF3" s="13" t="str">
        <f t="shared" si="105"/>
        <v/>
      </c>
      <c r="QH3" s="11">
        <f>RANK(QL3,$QL$3:$QL$26)+COUNTIF(QL$3:QL3,QL3)-1</f>
        <v>1</v>
      </c>
      <c r="QI3" s="23">
        <f t="array" ref="QI3">SUM(IF(QL3&lt;$QL$3:$QL$26,1/COUNTIF($QL$3:$QL$26,$QL$3:$QL$26)))+1</f>
        <v>1</v>
      </c>
      <c r="QJ3" s="11" t="str">
        <f>Sheet2!A47</f>
        <v>Albania</v>
      </c>
      <c r="QK3" s="11" t="str">
        <f>IFERROR(VLOOKUP($QJ3,Sheet2!$A:$B,2,0),0)</f>
        <v>Albania</v>
      </c>
      <c r="QL3" s="13">
        <f>IFERROR(COUNTIF($AT$70:$MF$70,$QK3),0)</f>
        <v>0</v>
      </c>
      <c r="QM3" s="13"/>
      <c r="QN3" s="13" t="s">
        <v>2712</v>
      </c>
      <c r="QO3" s="13" t="s">
        <v>2713</v>
      </c>
      <c r="QP3" s="13"/>
      <c r="QQ3" s="13"/>
      <c r="QS3" s="11"/>
      <c r="QT3" s="11" t="s">
        <v>2715</v>
      </c>
      <c r="QU3" s="11"/>
      <c r="QV3" s="11"/>
      <c r="QX3" s="10"/>
    </row>
    <row r="4" spans="2:466">
      <c r="B4" s="9"/>
      <c r="C4" s="9"/>
      <c r="D4" s="9"/>
      <c r="E4" s="9"/>
      <c r="F4" s="9"/>
      <c r="G4" s="9"/>
      <c r="H4" s="9"/>
      <c r="I4" s="9"/>
      <c r="J4" s="10">
        <v>1</v>
      </c>
      <c r="K4" s="24" t="str">
        <f>IFERROR(IF(L4="","",HLOOKUP($J4,$MK$74:$OP$89,($QG$79-$QG$74+1),0)),0)</f>
        <v/>
      </c>
      <c r="L4" s="25" t="str">
        <f>IFERROR(IF(HLOOKUP($J4,$MK$74:$QF$89,($QG$83-$QG$74+1),0)=0,"",HLOOKUP($J4,$MK$74:$QF$89,($QG$77-$QG$74+1),0)),0)</f>
        <v/>
      </c>
      <c r="M4" s="26" t="str">
        <f t="array" ref="M4">IFERROR(IF(HLOOKUP($J4,$MK$74:$QF$89,($QG$83-$QG$74+1),0)=0,"",HLOOKUP($J4,$MK$74:$QF$89,($QG$83-$QG$74+1),0)),0)</f>
        <v/>
      </c>
      <c r="O4" s="10">
        <v>1</v>
      </c>
      <c r="P4" s="24" t="str">
        <f>IFERROR(IF(Q4="","",HLOOKUP($T4,$MK$75:$OP$89,($QG$80-$QG$75+1),0)),0)</f>
        <v/>
      </c>
      <c r="Q4" s="25" t="str">
        <f>IFERROR(IF(HLOOKUP($O4,$MK$75:$QF$89,($QG$89-$QG$75+1),0)=0,"",HLOOKUP($O4,$MK$75:$QF$89,($QG$77-$QG$75+1),0)),0)</f>
        <v/>
      </c>
      <c r="R4" s="26" t="str">
        <f t="array" ref="R4">IFERROR(IF(HLOOKUP($O4,$MK$75:$QF$89,($QG$89-$QG$75+1),0)=0,"",HLOOKUP($O4,$MK$75:$QF$89,($QG$89-$QG$75+1),0)),0)</f>
        <v/>
      </c>
      <c r="S4" s="10"/>
      <c r="T4" s="10">
        <v>1</v>
      </c>
      <c r="U4" s="24" t="str">
        <f>IFERROR(IF(V4="","",HLOOKUP($O4,$MK$76:$QF$89,($QG$81-$QG$76+1),0)),0)</f>
        <v/>
      </c>
      <c r="V4" s="25" t="str">
        <f t="shared" ref="V4:V35" si="106">IFERROR(IF(HLOOKUP($T4,$MK$76:$QF$89,($QG$87-$QG$76+1),0)=0,"",HLOOKUP($T4,$MK$76:$QF$89,($QG$77-$QG$76+1),0)),0)</f>
        <v/>
      </c>
      <c r="W4" s="26" t="str">
        <f t="array" ref="W4">IFERROR(IF(HLOOKUP($T4,$MK$76:$QF$89,($QG$87-$QG$76+1),0)=0,"",HLOOKUP($T4,$MK$76:$QF$89,($QG$87-$QG$76+1),0)),0)</f>
        <v/>
      </c>
      <c r="Y4" s="9">
        <v>1</v>
      </c>
      <c r="Z4" s="24" t="str">
        <f>IFERROR(IF(AA4="","",VLOOKUP($Y4,$QH$3:$QL$26,2,0)),"")</f>
        <v/>
      </c>
      <c r="AA4" s="25" t="str">
        <f t="shared" ref="AA4:AA27" si="107">IFERROR(IF(VLOOKUP($Y4,$QH$3:$QL$26,5,0)=0,"",VLOOKUP($Y4,$QH$3:$QL$26,3,0)),"")</f>
        <v/>
      </c>
      <c r="AB4" s="27" t="str">
        <f t="shared" ref="AB4:AB27" si="108">IFERROR(IF(VLOOKUP($Y4,$QH$3:$QL$26,5,0)=0,"",VLOOKUP($Y4,$QH$3:$QL$26,5,0)),"")</f>
        <v/>
      </c>
      <c r="AC4" s="28" t="str">
        <f t="shared" ref="AC4:AC27" si="109">IFERROR(IF(AB4/SUM($AB$4:$AB$26)=0,"",AB4/SUM($AB$4:$AB$26)),"")</f>
        <v/>
      </c>
      <c r="AE4" s="29">
        <f t="array" ref="AE4">IFERROR(SUM(IF(AG4&lt;$AG$4:$AG$69,1/COUNTIF($AG$4:$AG$69,$AG$4:$AG$69)))+1,0)</f>
        <v>1</v>
      </c>
      <c r="AF4" s="30" t="str">
        <f>Sheet3!R2</f>
        <v>A. Aduriz (Spain)</v>
      </c>
      <c r="AG4" s="31">
        <v>0</v>
      </c>
      <c r="AH4" s="29">
        <f>IF(AE4=1,$F$11,0)</f>
        <v>15</v>
      </c>
      <c r="AL4" s="13">
        <f>IF(OR(ISBLANK('Euro 2016'!L23),ISBLANK('Euro 2016'!M23)),0,1)</f>
        <v>1</v>
      </c>
      <c r="AM4" s="11" t="s">
        <v>2369</v>
      </c>
      <c r="AN4" s="11" t="str">
        <f>IFERROR(VLOOKUP(IF(VLOOKUP($AM4,'Euro 2016'!$B$23:$N$87,10,0)="","",VLOOKUP($AM4,'Euro 2016'!$B$23:$N$87,10,0)),Sheet2!$A:$B,2,0),"")</f>
        <v>France</v>
      </c>
      <c r="AO4" s="11" t="str">
        <f>IFERROR(VLOOKUP(IF(VLOOKUP($AM4,'Euro 2016'!$B$23:$N$87,13,0)="","",VLOOKUP($AM4,'Euro 2016'!$B$23:$N$87,13,0)),Sheet2!$A:$B,2,0),"")</f>
        <v>Romania</v>
      </c>
      <c r="AQ4" s="13">
        <f>IFERROR(IF(VLOOKUP($AM4,'Euro 2016'!$B$23:$N$87,11,0)="","",VLOOKUP($AM4,'Euro 2016'!$B$23:$N$87,11,0)),"")</f>
        <v>4</v>
      </c>
      <c r="AR4" s="13">
        <f>IFERROR(IF(VLOOKUP($AM4,'Euro 2016'!$B$23:$N$87,12,0)="","",VLOOKUP($AM4,'Euro 2016'!$B$23:$N$87,12,0)),"")</f>
        <v>3</v>
      </c>
      <c r="AT4" s="32"/>
      <c r="AU4" s="33"/>
      <c r="AW4" s="34"/>
      <c r="AX4" s="35"/>
      <c r="AZ4" s="32"/>
      <c r="BA4" s="33"/>
      <c r="BC4" s="34"/>
      <c r="BD4" s="35"/>
      <c r="BF4" s="32"/>
      <c r="BG4" s="33"/>
      <c r="BI4" s="34"/>
      <c r="BJ4" s="35"/>
      <c r="BL4" s="32"/>
      <c r="BM4" s="33"/>
      <c r="BO4" s="34"/>
      <c r="BP4" s="35"/>
      <c r="BR4" s="32"/>
      <c r="BS4" s="33"/>
      <c r="BU4" s="34"/>
      <c r="BV4" s="35"/>
      <c r="BX4" s="32"/>
      <c r="BY4" s="33"/>
      <c r="CA4" s="34"/>
      <c r="CB4" s="35"/>
      <c r="CD4" s="32"/>
      <c r="CE4" s="33"/>
      <c r="CG4" s="34"/>
      <c r="CH4" s="35"/>
      <c r="CJ4" s="32"/>
      <c r="CK4" s="33"/>
      <c r="CM4" s="34"/>
      <c r="CN4" s="35"/>
      <c r="CP4" s="32"/>
      <c r="CQ4" s="33"/>
      <c r="CS4" s="34"/>
      <c r="CT4" s="35"/>
      <c r="CV4" s="32"/>
      <c r="CW4" s="33"/>
      <c r="CY4" s="34"/>
      <c r="CZ4" s="35"/>
      <c r="DB4" s="32"/>
      <c r="DC4" s="33"/>
      <c r="DE4" s="34"/>
      <c r="DF4" s="35"/>
      <c r="DH4" s="32"/>
      <c r="DI4" s="33"/>
      <c r="DK4" s="34"/>
      <c r="DL4" s="35"/>
      <c r="DN4" s="32"/>
      <c r="DO4" s="33"/>
      <c r="DQ4" s="34"/>
      <c r="DR4" s="35"/>
      <c r="DT4" s="32"/>
      <c r="DU4" s="33"/>
      <c r="DW4" s="34"/>
      <c r="DX4" s="35"/>
      <c r="DZ4" s="32"/>
      <c r="EA4" s="33"/>
      <c r="EC4" s="34"/>
      <c r="ED4" s="35"/>
      <c r="EF4" s="32"/>
      <c r="EG4" s="33"/>
      <c r="EI4" s="34"/>
      <c r="EJ4" s="35"/>
      <c r="EL4" s="32"/>
      <c r="EM4" s="33"/>
      <c r="EO4" s="34"/>
      <c r="EP4" s="35"/>
      <c r="ER4" s="32"/>
      <c r="ES4" s="33"/>
      <c r="EU4" s="34"/>
      <c r="EV4" s="35"/>
      <c r="EX4" s="32"/>
      <c r="EY4" s="33"/>
      <c r="FA4" s="34"/>
      <c r="FB4" s="35"/>
      <c r="FD4" s="32"/>
      <c r="FE4" s="33"/>
      <c r="FG4" s="34"/>
      <c r="FH4" s="35"/>
      <c r="FJ4" s="32"/>
      <c r="FK4" s="33"/>
      <c r="FM4" s="34"/>
      <c r="FN4" s="35"/>
      <c r="FP4" s="32"/>
      <c r="FQ4" s="33"/>
      <c r="FS4" s="34"/>
      <c r="FT4" s="35"/>
      <c r="FV4" s="32"/>
      <c r="FW4" s="33"/>
      <c r="FY4" s="34"/>
      <c r="FZ4" s="35"/>
      <c r="GB4" s="32"/>
      <c r="GC4" s="33"/>
      <c r="GE4" s="34"/>
      <c r="GF4" s="35"/>
      <c r="GH4" s="32"/>
      <c r="GI4" s="33"/>
      <c r="GK4" s="34"/>
      <c r="GL4" s="35"/>
      <c r="GN4" s="32"/>
      <c r="GO4" s="33"/>
      <c r="GQ4" s="34"/>
      <c r="GR4" s="35"/>
      <c r="GT4" s="32"/>
      <c r="GU4" s="33"/>
      <c r="GW4" s="34"/>
      <c r="GX4" s="35"/>
      <c r="GZ4" s="32"/>
      <c r="HA4" s="33"/>
      <c r="HC4" s="34"/>
      <c r="HD4" s="35"/>
      <c r="HF4" s="32"/>
      <c r="HG4" s="33"/>
      <c r="HI4" s="34"/>
      <c r="HJ4" s="35"/>
      <c r="HL4" s="32"/>
      <c r="HM4" s="33"/>
      <c r="HO4" s="34"/>
      <c r="HP4" s="35"/>
      <c r="HR4" s="32"/>
      <c r="HS4" s="33"/>
      <c r="HU4" s="34"/>
      <c r="HV4" s="35"/>
      <c r="HX4" s="32"/>
      <c r="HY4" s="33"/>
      <c r="IA4" s="34"/>
      <c r="IB4" s="35"/>
      <c r="ID4" s="32"/>
      <c r="IE4" s="33"/>
      <c r="IG4" s="34"/>
      <c r="IH4" s="35"/>
      <c r="IJ4" s="32"/>
      <c r="IK4" s="33"/>
      <c r="IM4" s="34"/>
      <c r="IN4" s="35"/>
      <c r="IP4" s="32"/>
      <c r="IQ4" s="33"/>
      <c r="IS4" s="34"/>
      <c r="IT4" s="35"/>
      <c r="IV4" s="32"/>
      <c r="IW4" s="33"/>
      <c r="IY4" s="34"/>
      <c r="IZ4" s="35"/>
      <c r="JB4" s="32"/>
      <c r="JC4" s="33"/>
      <c r="JE4" s="34"/>
      <c r="JF4" s="35"/>
      <c r="JH4" s="32"/>
      <c r="JI4" s="33"/>
      <c r="JK4" s="34"/>
      <c r="JL4" s="35"/>
      <c r="JN4" s="32"/>
      <c r="JO4" s="33"/>
      <c r="JQ4" s="34"/>
      <c r="JR4" s="35"/>
      <c r="JT4" s="32"/>
      <c r="JU4" s="33"/>
      <c r="JW4" s="34"/>
      <c r="JX4" s="35"/>
      <c r="JZ4" s="32"/>
      <c r="KA4" s="33"/>
      <c r="KC4" s="34"/>
      <c r="KD4" s="35"/>
      <c r="KF4" s="32"/>
      <c r="KG4" s="33"/>
      <c r="KI4" s="34"/>
      <c r="KJ4" s="35"/>
      <c r="KL4" s="32"/>
      <c r="KM4" s="33"/>
      <c r="KO4" s="34"/>
      <c r="KP4" s="35"/>
      <c r="KR4" s="32"/>
      <c r="KS4" s="33"/>
      <c r="KU4" s="34"/>
      <c r="KV4" s="35"/>
      <c r="KX4" s="32"/>
      <c r="KY4" s="33"/>
      <c r="LA4" s="34"/>
      <c r="LB4" s="35"/>
      <c r="LD4" s="32"/>
      <c r="LE4" s="33"/>
      <c r="LG4" s="34"/>
      <c r="LH4" s="35"/>
      <c r="LJ4" s="32"/>
      <c r="LK4" s="33"/>
      <c r="LM4" s="34"/>
      <c r="LN4" s="35"/>
      <c r="LP4" s="32"/>
      <c r="LQ4" s="33"/>
      <c r="LS4" s="34"/>
      <c r="LT4" s="35"/>
      <c r="LV4" s="32"/>
      <c r="LW4" s="33"/>
      <c r="LY4" s="34"/>
      <c r="LZ4" s="35"/>
      <c r="MB4" s="32"/>
      <c r="MC4" s="33"/>
      <c r="ME4" s="34"/>
      <c r="MF4" s="35"/>
      <c r="MK4" s="13">
        <f t="shared" ref="MK4:MK39" si="110">IF(AND($AQ4=AT4,$AR4=AU4),$D$5,IF(OR(AND($AQ4&gt;$AR4,AT4&gt;AU4),AND($AQ4=$AR4,AT4=AU4),AND($AQ4&lt;$AR4,AT4&lt;AU4)),$D$6,0))*$AL4</f>
        <v>0</v>
      </c>
      <c r="ML4" s="13">
        <f t="shared" ref="ML4:ML39" si="111">IF(AND($AQ4=AW4,$AR4=AX4),$D$5,IF(OR(AND($AQ4&gt;$AR4,AW4&gt;AX4),AND($AQ4=$AR4,AW4=AX4),AND($AQ4&lt;$AR4,AW4&lt;AX4)),$D$6,0))*$AL4</f>
        <v>0</v>
      </c>
      <c r="MM4" s="13">
        <f t="shared" ref="MM4:MM39" si="112">IF(AND($AQ4=AZ4,$AR4=BA4),$D$5,IF(OR(AND($AQ4&gt;$AR4,AZ4&gt;BA4),AND($AQ4=$AR4,AZ4=BA4),AND($AQ4&lt;$AR4,AZ4&lt;BA4)),$D$6,0))*$AL4</f>
        <v>0</v>
      </c>
      <c r="MN4" s="13">
        <f t="shared" ref="MN4:MN39" si="113">IF(AND($AQ4=BC4,$AR4=BD4),$D$5,IF(OR(AND($AQ4&gt;$AR4,BC4&gt;BD4),AND($AQ4=$AR4,BC4=BD4),AND($AQ4&lt;$AR4,BC4&lt;BD4)),$D$6,0))*$AL4</f>
        <v>0</v>
      </c>
      <c r="MO4" s="13">
        <f t="shared" ref="MO4:MO39" si="114">IF(AND($AQ4=BF4,$AR4=BG4),$D$5,IF(OR(AND($AQ4&gt;$AR4,BF4&gt;BG4),AND($AQ4=$AR4,BF4=BG4),AND($AQ4&lt;$AR4,BF4&lt;BG4)),$D$6,0))*$AL4</f>
        <v>0</v>
      </c>
      <c r="MP4" s="13">
        <f t="shared" ref="MP4:MP39" si="115">IF(AND($AQ4=BI4,$AR4=BJ4),$D$5,IF(OR(AND($AQ4&gt;$AR4,BI4&gt;BJ4),AND($AQ4=$AR4,BI4=BJ4),AND($AQ4&lt;$AR4,BI4&lt;BJ4)),$D$6,0))*$AL4</f>
        <v>0</v>
      </c>
      <c r="MQ4" s="13">
        <f t="shared" ref="MQ4:MQ39" si="116">IF(AND($AQ4=BL4,$AR4=BM4),$D$5,IF(OR(AND($AQ4&gt;$AR4,BL4&gt;BM4),AND($AQ4=$AR4,BL4=BM4),AND($AQ4&lt;$AR4,BL4&lt;BM4)),$D$6,0))*$AL4</f>
        <v>0</v>
      </c>
      <c r="MR4" s="13">
        <f t="shared" ref="MR4:MR39" si="117">IF(AND($AQ4=BO4,$AR4=BP4),$D$5,IF(OR(AND($AQ4&gt;$AR4,BO4&gt;BP4),AND($AQ4=$AR4,BO4=BP4),AND($AQ4&lt;$AR4,BO4&lt;BP4)),$D$6,0))*$AL4</f>
        <v>0</v>
      </c>
      <c r="MS4" s="13">
        <f t="shared" ref="MS4:MS39" si="118">IF(AND($AQ4=BR4,$AR4=BS4),$D$5,IF(OR(AND($AQ4&gt;$AR4,BR4&gt;BS4),AND($AQ4=$AR4,BR4=BS4),AND($AQ4&lt;$AR4,BR4&lt;BS4)),$D$6,0))*$AL4</f>
        <v>0</v>
      </c>
      <c r="MT4" s="13">
        <f t="shared" ref="MT4:MT39" si="119">IF(AND($AQ4=BU4,$AR4=BV4),$D$5,IF(OR(AND($AQ4&gt;$AR4,BU4&gt;BV4),AND($AQ4=$AR4,BU4=BV4),AND($AQ4&lt;$AR4,BU4&lt;BV4)),$D$6,0))*$AL4</f>
        <v>0</v>
      </c>
      <c r="MU4" s="13">
        <f t="shared" ref="MU4:MU39" si="120">IF(AND($AQ4=BX4,$AR4=BY4),$D$5,IF(OR(AND($AQ4&gt;$AR4,BX4&gt;BY4),AND($AQ4=$AR4,BX4=BY4),AND($AQ4&lt;$AR4,BX4&lt;BY4)),$D$6,0))*$AL4</f>
        <v>0</v>
      </c>
      <c r="MV4" s="13">
        <f t="shared" ref="MV4:MV39" si="121">IF(AND($AQ4=CA4,$AR4=CB4),$D$5,IF(OR(AND($AQ4&gt;$AR4,CA4&gt;CB4),AND($AQ4=$AR4,CA4=CB4),AND($AQ4&lt;$AR4,CA4&lt;CB4)),$D$6,0))*$AL4</f>
        <v>0</v>
      </c>
      <c r="MW4" s="13">
        <f t="shared" ref="MW4:MW39" si="122">IF(AND($AQ4=CD4,$AR4=CE4),$D$5,IF(OR(AND($AQ4&gt;$AR4,CD4&gt;CE4),AND($AQ4=$AR4,CD4=CE4),AND($AQ4&lt;$AR4,CD4&lt;CE4)),$D$6,0))*$AL4</f>
        <v>0</v>
      </c>
      <c r="MX4" s="13">
        <f t="shared" ref="MX4:MX39" si="123">IF(AND($AQ4=CG4,$AR4=CH4),$D$5,IF(OR(AND($AQ4&gt;$AR4,CG4&gt;CH4),AND($AQ4=$AR4,CG4=CH4),AND($AQ4&lt;$AR4,CG4&lt;CH4)),$D$6,0))*$AL4</f>
        <v>0</v>
      </c>
      <c r="MY4" s="13">
        <f t="shared" ref="MY4:MY39" si="124">IF(AND($AQ4=CJ4,$AR4=CK4),$D$5,IF(OR(AND($AQ4&gt;$AR4,CJ4&gt;CK4),AND($AQ4=$AR4,CJ4=CK4),AND($AQ4&lt;$AR4,CJ4&lt;CK4)),$D$6,0))*$AL4</f>
        <v>0</v>
      </c>
      <c r="MZ4" s="13">
        <f t="shared" ref="MZ4:MZ39" si="125">IF(AND($AQ4=CM4,$AR4=CN4),$D$5,IF(OR(AND($AQ4&gt;$AR4,CM4&gt;CN4),AND($AQ4=$AR4,CM4=CN4),AND($AQ4&lt;$AR4,CM4&lt;CN4)),$D$6,0))*$AL4</f>
        <v>0</v>
      </c>
      <c r="NA4" s="13">
        <f t="shared" ref="NA4:NA39" si="126">IF(AND($AQ4=CP4,$AR4=CQ4),$D$5,IF(OR(AND($AQ4&gt;$AR4,CP4&gt;CQ4),AND($AQ4=$AR4,CP4=CQ4),AND($AQ4&lt;$AR4,CP4&lt;CQ4)),$D$6,0))*$AL4</f>
        <v>0</v>
      </c>
      <c r="NB4" s="13">
        <f t="shared" ref="NB4:NB39" si="127">IF(AND($AQ4=CS4,$AR4=CT4),$D$5,IF(OR(AND($AQ4&gt;$AR4,CS4&gt;CT4),AND($AQ4=$AR4,CS4=CT4),AND($AQ4&lt;$AR4,CS4&lt;CT4)),$D$6,0))*$AL4</f>
        <v>0</v>
      </c>
      <c r="NC4" s="13">
        <f t="shared" ref="NC4:NC39" si="128">IF(AND($AQ4=CV4,$AR4=CW4),$D$5,IF(OR(AND($AQ4&gt;$AR4,CV4&gt;CW4),AND($AQ4=$AR4,CV4=CW4),AND($AQ4&lt;$AR4,CV4&lt;CW4)),$D$6,0))*$AL4</f>
        <v>0</v>
      </c>
      <c r="ND4" s="13">
        <f t="shared" ref="ND4:ND39" si="129">IF(AND($AQ4=CY4,$AR4=CZ4),$D$5,IF(OR(AND($AQ4&gt;$AR4,CY4&gt;CZ4),AND($AQ4=$AR4,CY4=CZ4),AND($AQ4&lt;$AR4,CY4&lt;CZ4)),$D$6,0))*$AL4</f>
        <v>0</v>
      </c>
      <c r="NE4" s="13">
        <f t="shared" ref="NE4:NE39" si="130">IF(AND($AQ4=DB4,$AR4=DC4),$D$5,IF(OR(AND($AQ4&gt;$AR4,DB4&gt;DC4),AND($AQ4=$AR4,DB4=DC4),AND($AQ4&lt;$AR4,DB4&lt;DC4)),$D$6,0))*$AL4</f>
        <v>0</v>
      </c>
      <c r="NF4" s="13">
        <f t="shared" ref="NF4:NF39" si="131">IF(AND($AQ4=DE4,$AR4=DF4),$D$5,IF(OR(AND($AQ4&gt;$AR4,DE4&gt;DF4),AND($AQ4=$AR4,DE4=DF4),AND($AQ4&lt;$AR4,DE4&lt;DF4)),$D$6,0))*$AL4</f>
        <v>0</v>
      </c>
      <c r="NG4" s="13">
        <f t="shared" ref="NG4:NG39" si="132">IF(AND($AQ4=DH4,$AR4=DI4),$D$5,IF(OR(AND($AQ4&gt;$AR4,DH4&gt;DI4),AND($AQ4=$AR4,DH4=DI4),AND($AQ4&lt;$AR4,DH4&lt;DI4)),$D$6,0))*$AL4</f>
        <v>0</v>
      </c>
      <c r="NH4" s="13">
        <f t="shared" ref="NH4:NH39" si="133">IF(AND($AQ4=DK4,$AR4=DL4),$D$5,IF(OR(AND($AQ4&gt;$AR4,DK4&gt;DL4),AND($AQ4=$AR4,DK4=DL4),AND($AQ4&lt;$AR4,DK4&lt;DL4)),$D$6,0))*$AL4</f>
        <v>0</v>
      </c>
      <c r="NI4" s="13">
        <f t="shared" ref="NI4:NI39" si="134">IF(AND($AQ4=DN4,$AR4=DO4),$D$5,IF(OR(AND($AQ4&gt;$AR4,DN4&gt;DO4),AND($AQ4=$AR4,DN4=DO4),AND($AQ4&lt;$AR4,DN4&lt;DO4)),$D$6,0))*$AL4</f>
        <v>0</v>
      </c>
      <c r="NJ4" s="13">
        <f t="shared" ref="NJ4:NJ39" si="135">IF(AND($AQ4=DQ4,$AR4=DR4),$D$5,IF(OR(AND($AQ4&gt;$AR4,DQ4&gt;DR4),AND($AQ4=$AR4,DQ4=DR4),AND($AQ4&lt;$AR4,DQ4&lt;DR4)),$D$6,0))*$AL4</f>
        <v>0</v>
      </c>
      <c r="NK4" s="13">
        <f t="shared" ref="NK4:NK39" si="136">IF(AND($AQ4=DT4,$AR4=DU4),$D$5,IF(OR(AND($AQ4&gt;$AR4,DT4&gt;DU4),AND($AQ4=$AR4,DT4=DU4),AND($AQ4&lt;$AR4,DT4&lt;DU4)),$D$6,0))*$AL4</f>
        <v>0</v>
      </c>
      <c r="NL4" s="13">
        <f t="shared" ref="NL4:NL39" si="137">IF(AND($AQ4=DW4,$AR4=DX4),$D$5,IF(OR(AND($AQ4&gt;$AR4,DW4&gt;DX4),AND($AQ4=$AR4,DW4=DX4),AND($AQ4&lt;$AR4,DW4&lt;DX4)),$D$6,0))*$AL4</f>
        <v>0</v>
      </c>
      <c r="NM4" s="13">
        <f t="shared" ref="NM4:NM39" si="138">IF(AND($AQ4=DZ4,$AR4=EA4),$D$5,IF(OR(AND($AQ4&gt;$AR4,DZ4&gt;EA4),AND($AQ4=$AR4,DZ4=EA4),AND($AQ4&lt;$AR4,DZ4&lt;EA4)),$D$6,0))*$AL4</f>
        <v>0</v>
      </c>
      <c r="NN4" s="13">
        <f t="shared" ref="NN4:NN39" si="139">IF(AND($AQ4=EC4,$AR4=ED4),$D$5,IF(OR(AND($AQ4&gt;$AR4,EC4&gt;ED4),AND($AQ4=$AR4,EC4=ED4),AND($AQ4&lt;$AR4,EC4&lt;ED4)),$D$6,0))*$AL4</f>
        <v>0</v>
      </c>
      <c r="NO4" s="13">
        <f t="shared" ref="NO4:NO39" si="140">IF(AND($AQ4=EF4,$AR4=EG4),$D$5,IF(OR(AND($AQ4&gt;$AR4,EF4&gt;EG4),AND($AQ4=$AR4,EF4=EG4),AND($AQ4&lt;$AR4,EF4&lt;EG4)),$D$6,0))*$AL4</f>
        <v>0</v>
      </c>
      <c r="NP4" s="13">
        <f t="shared" ref="NP4:NP39" si="141">IF(AND($AQ4=EI4,$AR4=EJ4),$D$5,IF(OR(AND($AQ4&gt;$AR4,EI4&gt;EJ4),AND($AQ4=$AR4,EI4=EJ4),AND($AQ4&lt;$AR4,EI4&lt;EJ4)),$D$6,0))*$AL4</f>
        <v>0</v>
      </c>
      <c r="NQ4" s="13">
        <f t="shared" ref="NQ4:NQ39" si="142">IF(AND($AQ4=EL4,$AR4=EM4),$D$5,IF(OR(AND($AQ4&gt;$AR4,EL4&gt;EM4),AND($AQ4=$AR4,EL4=EM4),AND($AQ4&lt;$AR4,EL4&lt;EM4)),$D$6,0))*$AL4</f>
        <v>0</v>
      </c>
      <c r="NR4" s="13">
        <f t="shared" ref="NR4:NR39" si="143">IF(AND($AQ4=EO4,$AR4=EP4),$D$5,IF(OR(AND($AQ4&gt;$AR4,EO4&gt;EP4),AND($AQ4=$AR4,EO4=EP4),AND($AQ4&lt;$AR4,EO4&lt;EP4)),$D$6,0))*$AL4</f>
        <v>0</v>
      </c>
      <c r="NS4" s="13">
        <f t="shared" ref="NS4:NS39" si="144">IF(AND($AQ4=ER4,$AR4=ES4),$D$5,IF(OR(AND($AQ4&gt;$AR4,ER4&gt;ES4),AND($AQ4=$AR4,ER4=ES4),AND($AQ4&lt;$AR4,ER4&lt;ES4)),$D$6,0))*$AL4</f>
        <v>0</v>
      </c>
      <c r="NT4" s="13">
        <f t="shared" ref="NT4:NT39" si="145">IF(AND($AQ4=EU4,$AR4=EV4),$D$5,IF(OR(AND($AQ4&gt;$AR4,EU4&gt;EV4),AND($AQ4=$AR4,EU4=EV4),AND($AQ4&lt;$AR4,EU4&lt;EV4)),$D$6,0))*$AL4</f>
        <v>0</v>
      </c>
      <c r="NU4" s="13">
        <f t="shared" ref="NU4:NU39" si="146">IF(AND($AQ4=EX4,$AR4=EY4),$D$5,IF(OR(AND($AQ4&gt;$AR4,EX4&gt;EY4),AND($AQ4=$AR4,EX4=EY4),AND($AQ4&lt;$AR4,EX4&lt;EY4)),$D$6,0))*$AL4</f>
        <v>0</v>
      </c>
      <c r="NV4" s="13">
        <f t="shared" ref="NV4:NV39" si="147">IF(AND($AQ4=FA4,$AR4=FB4),$D$5,IF(OR(AND($AQ4&gt;$AR4,FA4&gt;FB4),AND($AQ4=$AR4,FA4=FB4),AND($AQ4&lt;$AR4,FA4&lt;FB4)),$D$6,0))*$AL4</f>
        <v>0</v>
      </c>
      <c r="NW4" s="13">
        <f t="shared" ref="NW4:NW39" si="148">IF(AND($AQ4=FD4,$AR4=FE4),$D$5,IF(OR(AND($AQ4&gt;$AR4,FD4&gt;FE4),AND($AQ4=$AR4,FD4=FE4),AND($AQ4&lt;$AR4,FD4&lt;FE4)),$D$6,0))*$AL4</f>
        <v>0</v>
      </c>
      <c r="NX4" s="13">
        <f t="shared" ref="NX4:NX39" si="149">IF(AND($AQ4=FG4,$AR4=FH4),$D$5,IF(OR(AND($AQ4&gt;$AR4,FG4&gt;FH4),AND($AQ4=$AR4,FG4=FH4),AND($AQ4&lt;$AR4,FG4&lt;FH4)),$D$6,0))*$AL4</f>
        <v>0</v>
      </c>
      <c r="NY4" s="13">
        <f t="shared" ref="NY4:NY39" si="150">IF(AND($AQ4=FJ4,$AR4=FK4),$D$5,IF(OR(AND($AQ4&gt;$AR4,FJ4&gt;FK4),AND($AQ4=$AR4,FJ4=FK4),AND($AQ4&lt;$AR4,FJ4&lt;FK4)),$D$6,0))*$AL4</f>
        <v>0</v>
      </c>
      <c r="NZ4" s="13">
        <f t="shared" ref="NZ4:NZ39" si="151">IF(AND($AQ4=FM4,$AR4=FN4),$D$5,IF(OR(AND($AQ4&gt;$AR4,FM4&gt;FN4),AND($AQ4=$AR4,FM4=FN4),AND($AQ4&lt;$AR4,FM4&lt;FN4)),$D$6,0))*$AL4</f>
        <v>0</v>
      </c>
      <c r="OA4" s="13">
        <f t="shared" ref="OA4:OA39" si="152">IF(AND($AQ4=FP4,$AR4=FQ4),$D$5,IF(OR(AND($AQ4&gt;$AR4,FP4&gt;FQ4),AND($AQ4=$AR4,FP4=FQ4),AND($AQ4&lt;$AR4,FP4&lt;FQ4)),$D$6,0))*$AL4</f>
        <v>0</v>
      </c>
      <c r="OB4" s="13">
        <f t="shared" ref="OB4:OB39" si="153">IF(AND($AQ4=FS4,$AR4=FT4),$D$5,IF(OR(AND($AQ4&gt;$AR4,FS4&gt;FT4),AND($AQ4=$AR4,FS4=FT4),AND($AQ4&lt;$AR4,FS4&lt;FT4)),$D$6,0))*$AL4</f>
        <v>0</v>
      </c>
      <c r="OC4" s="13">
        <f t="shared" ref="OC4:OC39" si="154">IF(AND($AQ4=FV4,$AR4=FW4),$D$5,IF(OR(AND($AQ4&gt;$AR4,FV4&gt;FW4),AND($AQ4=$AR4,FV4=FW4),AND($AQ4&lt;$AR4,FV4&lt;FW4)),$D$6,0))*$AL4</f>
        <v>0</v>
      </c>
      <c r="OD4" s="13">
        <f t="shared" ref="OD4:OD39" si="155">IF(AND($AQ4=FY4,$AR4=FZ4),$D$5,IF(OR(AND($AQ4&gt;$AR4,FY4&gt;FZ4),AND($AQ4=$AR4,FY4=FZ4),AND($AQ4&lt;$AR4,FY4&lt;FZ4)),$D$6,0))*$AL4</f>
        <v>0</v>
      </c>
      <c r="OE4" s="13">
        <f t="shared" ref="OE4:OE39" si="156">IF(AND($AQ4=GB4,$AR4=GC4),$D$5,IF(OR(AND($AQ4&gt;$AR4,GB4&gt;GC4),AND($AQ4=$AR4,GB4=GC4),AND($AQ4&lt;$AR4,GB4&lt;GC4)),$D$6,0))*$AL4</f>
        <v>0</v>
      </c>
      <c r="OF4" s="13">
        <f t="shared" ref="OF4:OF39" si="157">IF(AND($AQ4=GE4,$AR4=GF4),$D$5,IF(OR(AND($AQ4&gt;$AR4,GE4&gt;GF4),AND($AQ4=$AR4,GE4=GF4),AND($AQ4&lt;$AR4,GE4&lt;GF4)),$D$6,0))*$AL4</f>
        <v>0</v>
      </c>
      <c r="OG4" s="13">
        <f t="shared" ref="OG4:OG39" si="158">IF(AND($AQ4=GH4,$AR4=GI4),$D$5,IF(OR(AND($AQ4&gt;$AR4,GH4&gt;GI4),AND($AQ4=$AR4,GH4=GI4),AND($AQ4&lt;$AR4,GH4&lt;GI4)),$D$6,0))*$AL4</f>
        <v>0</v>
      </c>
      <c r="OH4" s="13">
        <f t="shared" ref="OH4:OH39" si="159">IF(AND($AQ4=GK4,$AR4=GL4),$D$5,IF(OR(AND($AQ4&gt;$AR4,GK4&gt;GL4),AND($AQ4=$AR4,GK4=GL4),AND($AQ4&lt;$AR4,GK4&lt;GL4)),$D$6,0))*$AL4</f>
        <v>0</v>
      </c>
      <c r="OI4" s="13">
        <f t="shared" ref="OI4:OI39" si="160">IF(AND($AQ4=GN4,$AR4=GO4),$D$5,IF(OR(AND($AQ4&gt;$AR4,GN4&gt;GO4),AND($AQ4=$AR4,GN4=GO4),AND($AQ4&lt;$AR4,GN4&lt;GO4)),$D$6,0))*$AL4</f>
        <v>0</v>
      </c>
      <c r="OJ4" s="13">
        <f t="shared" ref="OJ4:OJ39" si="161">IF(AND($AQ4=GQ4,$AR4=GR4),$D$5,IF(OR(AND($AQ4&gt;$AR4,GQ4&gt;GR4),AND($AQ4=$AR4,GQ4=GR4),AND($AQ4&lt;$AR4,GQ4&lt;GR4)),$D$6,0))*$AL4</f>
        <v>0</v>
      </c>
      <c r="OK4" s="13">
        <f t="shared" ref="OK4:OK39" si="162">IF(AND($AQ4=GT4,$AR4=GU4),$D$5,IF(OR(AND($AQ4&gt;$AR4,GT4&gt;GU4),AND($AQ4=$AR4,GT4=GU4),AND($AQ4&lt;$AR4,GT4&lt;GU4)),$D$6,0))*$AL4</f>
        <v>0</v>
      </c>
      <c r="OL4" s="13">
        <f t="shared" ref="OL4:OL39" si="163">IF(AND($AQ4=GW4,$AR4=GX4),$D$5,IF(OR(AND($AQ4&gt;$AR4,GW4&gt;GX4),AND($AQ4=$AR4,GW4=GX4),AND($AQ4&lt;$AR4,GW4&lt;GX4)),$D$6,0))*$AL4</f>
        <v>0</v>
      </c>
      <c r="OM4" s="13">
        <f t="shared" ref="OM4:OM39" si="164">IF(AND($AQ4=GZ4,$AR4=HA4),$D$5,IF(OR(AND($AQ4&gt;$AR4,GZ4&gt;HA4),AND($AQ4=$AR4,GZ4=HA4),AND($AQ4&lt;$AR4,GZ4&lt;HA4)),$D$6,0))*$AL4</f>
        <v>0</v>
      </c>
      <c r="ON4" s="13">
        <f t="shared" ref="ON4:ON39" si="165">IF(AND($AQ4=HC4,$AR4=HD4),$D$5,IF(OR(AND($AQ4&gt;$AR4,HC4&gt;HD4),AND($AQ4=$AR4,HC4=HD4),AND($AQ4&lt;$AR4,HC4&lt;HD4)),$D$6,0))*$AL4</f>
        <v>0</v>
      </c>
      <c r="OO4" s="13">
        <f t="shared" ref="OO4:OO39" si="166">IF(AND($AQ4=HF4,$AR4=HG4),$D$5,IF(OR(AND($AQ4&gt;$AR4,HF4&gt;HG4),AND($AQ4=$AR4,HF4=HG4),AND($AQ4&lt;$AR4,HF4&lt;HG4)),$D$6,0))*$AL4</f>
        <v>0</v>
      </c>
      <c r="OP4" s="13">
        <f t="shared" ref="OP4:OP39" si="167">IF(AND($AQ4=HI4,$AR4=HJ4),$D$5,IF(OR(AND($AQ4&gt;$AR4,HI4&gt;HJ4),AND($AQ4=$AR4,HI4=HJ4),AND($AQ4&lt;$AR4,HI4&lt;HJ4)),$D$6,0))*$AL4</f>
        <v>0</v>
      </c>
      <c r="OQ4" s="13">
        <f t="shared" ref="OQ4:OQ39" si="168">IF(AND($AQ4=HL4,$AR4=HM4),$D$5,IF(OR(AND($AQ4&gt;$AR4,HL4&gt;HM4),AND($AQ4=$AR4,HL4=HM4),AND($AQ4&lt;$AR4,HL4&lt;HM4)),$D$6,0))*$AL4</f>
        <v>0</v>
      </c>
      <c r="OR4" s="13">
        <f t="shared" ref="OR4:OR39" si="169">IF(AND($AQ4=HO4,$AR4=HP4),$D$5,IF(OR(AND($AQ4&gt;$AR4,HO4&gt;HP4),AND($AQ4=$AR4,HO4=HP4),AND($AQ4&lt;$AR4,HO4&lt;HP4)),$D$6,0))*$AL4</f>
        <v>0</v>
      </c>
      <c r="OS4" s="13">
        <f t="shared" ref="OS4:OS39" si="170">IF(AND($AQ4=HR4,$AR4=HS4),$D$5,IF(OR(AND($AQ4&gt;$AR4,HR4&gt;HS4),AND($AQ4=$AR4,HR4=HS4),AND($AQ4&lt;$AR4,HR4&lt;HS4)),$D$6,0))*$AL4</f>
        <v>0</v>
      </c>
      <c r="OT4" s="13">
        <f t="shared" ref="OT4:OT39" si="171">IF(AND($AQ4=HU4,$AR4=HV4),$D$5,IF(OR(AND($AQ4&gt;$AR4,HU4&gt;HV4),AND($AQ4=$AR4,HU4=HV4),AND($AQ4&lt;$AR4,HU4&lt;HV4)),$D$6,0))*$AL4</f>
        <v>0</v>
      </c>
      <c r="OU4" s="13">
        <f t="shared" ref="OU4:OU39" si="172">IF(AND($AQ4=HX4,$AR4=HY4),$D$5,IF(OR(AND($AQ4&gt;$AR4,HX4&gt;HY4),AND($AQ4=$AR4,HX4=HY4),AND($AQ4&lt;$AR4,HX4&lt;HY4)),$D$6,0))*$AL4</f>
        <v>0</v>
      </c>
      <c r="OV4" s="13">
        <f t="shared" ref="OV4:OV39" si="173">IF(AND($AQ4=IA4,$AR4=IB4),$D$5,IF(OR(AND($AQ4&gt;$AR4,IA4&gt;IB4),AND($AQ4=$AR4,IA4=IB4),AND($AQ4&lt;$AR4,IA4&lt;IB4)),$D$6,0))*$AL4</f>
        <v>0</v>
      </c>
      <c r="OW4" s="13">
        <f t="shared" ref="OW4:OW39" si="174">IF(AND($AQ4=ID4,$AR4=IE4),$D$5,IF(OR(AND($AQ4&gt;$AR4,ID4&gt;IE4),AND($AQ4=$AR4,ID4=IE4),AND($AQ4&lt;$AR4,ID4&lt;IE4)),$D$6,0))*$AL4</f>
        <v>0</v>
      </c>
      <c r="OX4" s="13">
        <f t="shared" ref="OX4:OX39" si="175">IF(AND($AQ4=IG4,$AR4=IH4),$D$5,IF(OR(AND($AQ4&gt;$AR4,IG4&gt;IH4),AND($AQ4=$AR4,IG4=IH4),AND($AQ4&lt;$AR4,IG4&lt;IH4)),$D$6,0))*$AL4</f>
        <v>0</v>
      </c>
      <c r="OY4" s="13">
        <f t="shared" ref="OY4:OY39" si="176">IF(AND($AQ4=IJ4,$AR4=IK4),$D$5,IF(OR(AND($AQ4&gt;$AR4,IJ4&gt;IK4),AND($AQ4=$AR4,IJ4=IK4),AND($AQ4&lt;$AR4,IJ4&lt;IK4)),$D$6,0))*$AL4</f>
        <v>0</v>
      </c>
      <c r="OZ4" s="13">
        <f t="shared" ref="OZ4:OZ39" si="177">IF(AND($AQ4=IM4,$AR4=IN4),$D$5,IF(OR(AND($AQ4&gt;$AR4,IM4&gt;IN4),AND($AQ4=$AR4,IM4=IN4),AND($AQ4&lt;$AR4,IM4&lt;IN4)),$D$6,0))*$AL4</f>
        <v>0</v>
      </c>
      <c r="PA4" s="13">
        <f t="shared" ref="PA4:PA39" si="178">IF(AND($AQ4=IP4,$AR4=IQ4),$D$5,IF(OR(AND($AQ4&gt;$AR4,IP4&gt;IQ4),AND($AQ4=$AR4,IP4=IQ4),AND($AQ4&lt;$AR4,IP4&lt;IQ4)),$D$6,0))*$AL4</f>
        <v>0</v>
      </c>
      <c r="PB4" s="13">
        <f t="shared" ref="PB4:PB39" si="179">IF(AND($AQ4=IS4,$AR4=IT4),$D$5,IF(OR(AND($AQ4&gt;$AR4,IS4&gt;IT4),AND($AQ4=$AR4,IS4=IT4),AND($AQ4&lt;$AR4,IS4&lt;IT4)),$D$6,0))*$AL4</f>
        <v>0</v>
      </c>
      <c r="PC4" s="13">
        <f t="shared" ref="PC4:PC39" si="180">IF(AND($AQ4=IV4,$AR4=IW4),$D$5,IF(OR(AND($AQ4&gt;$AR4,IV4&gt;IW4),AND($AQ4=$AR4,IV4=IW4),AND($AQ4&lt;$AR4,IV4&lt;IW4)),$D$6,0))*$AL4</f>
        <v>0</v>
      </c>
      <c r="PD4" s="13">
        <f t="shared" ref="PD4:PD39" si="181">IF(AND($AQ4=IY4,$AR4=IZ4),$D$5,IF(OR(AND($AQ4&gt;$AR4,IY4&gt;IZ4),AND($AQ4=$AR4,IY4=IZ4),AND($AQ4&lt;$AR4,IY4&lt;IZ4)),$D$6,0))*$AL4</f>
        <v>0</v>
      </c>
      <c r="PE4" s="13">
        <f t="shared" ref="PE4:PE39" si="182">IF(AND($AQ4=JB4,$AR4=JC4),$D$5,IF(OR(AND($AQ4&gt;$AR4,JB4&gt;JC4),AND($AQ4=$AR4,JB4=JC4),AND($AQ4&lt;$AR4,JB4&lt;JC4)),$D$6,0))*$AL4</f>
        <v>0</v>
      </c>
      <c r="PF4" s="13">
        <f t="shared" ref="PF4:PF39" si="183">IF(AND($AQ4=JE4,$AR4=JF4),$D$5,IF(OR(AND($AQ4&gt;$AR4,JE4&gt;JF4),AND($AQ4=$AR4,JE4=JF4),AND($AQ4&lt;$AR4,JE4&lt;JF4)),$D$6,0))*$AL4</f>
        <v>0</v>
      </c>
      <c r="PG4" s="13">
        <f t="shared" ref="PG4:PG39" si="184">IF(AND($AQ4=JH4,$AR4=JI4),$D$5,IF(OR(AND($AQ4&gt;$AR4,JH4&gt;JI4),AND($AQ4=$AR4,JH4=JI4),AND($AQ4&lt;$AR4,JH4&lt;JI4)),$D$6,0))*$AL4</f>
        <v>0</v>
      </c>
      <c r="PH4" s="13">
        <f t="shared" ref="PH4:PH39" si="185">IF(AND($AQ4=JK4,$AR4=JL4),$D$5,IF(OR(AND($AQ4&gt;$AR4,JK4&gt;JL4),AND($AQ4=$AR4,JK4=JL4),AND($AQ4&lt;$AR4,JK4&lt;JL4)),$D$6,0))*$AL4</f>
        <v>0</v>
      </c>
      <c r="PI4" s="13">
        <f t="shared" ref="PI4:PI39" si="186">IF(AND($AQ4=JN4,$AR4=JO4),$D$5,IF(OR(AND($AQ4&gt;$AR4,JN4&gt;JO4),AND($AQ4=$AR4,JN4=JO4),AND($AQ4&lt;$AR4,JN4&lt;JO4)),$D$6,0))*$AL4</f>
        <v>0</v>
      </c>
      <c r="PJ4" s="13">
        <f t="shared" ref="PJ4:PJ39" si="187">IF(AND($AQ4=JQ4,$AR4=JR4),$D$5,IF(OR(AND($AQ4&gt;$AR4,JQ4&gt;JR4),AND($AQ4=$AR4,JQ4=JR4),AND($AQ4&lt;$AR4,JQ4&lt;JR4)),$D$6,0))*$AL4</f>
        <v>0</v>
      </c>
      <c r="PK4" s="13">
        <f t="shared" ref="PK4:PK39" si="188">IF(AND($AQ4=JT4,$AR4=JU4),$D$5,IF(OR(AND($AQ4&gt;$AR4,JT4&gt;JU4),AND($AQ4=$AR4,JT4=JU4),AND($AQ4&lt;$AR4,JT4&lt;JU4)),$D$6,0))*$AL4</f>
        <v>0</v>
      </c>
      <c r="PL4" s="13">
        <f t="shared" ref="PL4:PL39" si="189">IF(AND($AQ4=JW4,$AR4=JX4),$D$5,IF(OR(AND($AQ4&gt;$AR4,JW4&gt;JX4),AND($AQ4=$AR4,JW4=JX4),AND($AQ4&lt;$AR4,JW4&lt;JX4)),$D$6,0))*$AL4</f>
        <v>0</v>
      </c>
      <c r="PM4" s="13">
        <f t="shared" ref="PM4:PM39" si="190">IF(AND($AQ4=JZ4,$AR4=KA4),$D$5,IF(OR(AND($AQ4&gt;$AR4,JZ4&gt;KA4),AND($AQ4=$AR4,JZ4=KA4),AND($AQ4&lt;$AR4,JZ4&lt;KA4)),$D$6,0))*$AL4</f>
        <v>0</v>
      </c>
      <c r="PN4" s="13">
        <f t="shared" ref="PN4:PN39" si="191">IF(AND($AQ4=KC4,$AR4=KD4),$D$5,IF(OR(AND($AQ4&gt;$AR4,KC4&gt;KD4),AND($AQ4=$AR4,KC4=KD4),AND($AQ4&lt;$AR4,KC4&lt;KD4)),$D$6,0))*$AL4</f>
        <v>0</v>
      </c>
      <c r="PO4" s="13">
        <f t="shared" ref="PO4:PO39" si="192">IF(AND($AQ4=KF4,$AR4=KG4),$D$5,IF(OR(AND($AQ4&gt;$AR4,KF4&gt;KG4),AND($AQ4=$AR4,KF4=KG4),AND($AQ4&lt;$AR4,KF4&lt;KG4)),$D$6,0))*$AL4</f>
        <v>0</v>
      </c>
      <c r="PP4" s="13">
        <f t="shared" ref="PP4:PP39" si="193">IF(AND($AQ4=KI4,$AR4=KJ4),$D$5,IF(OR(AND($AQ4&gt;$AR4,KI4&gt;KJ4),AND($AQ4=$AR4,KI4=KJ4),AND($AQ4&lt;$AR4,KI4&lt;KJ4)),$D$6,0))*$AL4</f>
        <v>0</v>
      </c>
      <c r="PQ4" s="13">
        <f t="shared" ref="PQ4:PQ39" si="194">IF(AND($AQ4=KL4,$AR4=KM4),$D$5,IF(OR(AND($AQ4&gt;$AR4,KL4&gt;KM4),AND($AQ4=$AR4,KL4=KM4),AND($AQ4&lt;$AR4,KL4&lt;KM4)),$D$6,0))*$AL4</f>
        <v>0</v>
      </c>
      <c r="PR4" s="13">
        <f t="shared" ref="PR4:PR39" si="195">IF(AND($AQ4=KO4,$AR4=KP4),$D$5,IF(OR(AND($AQ4&gt;$AR4,KO4&gt;KP4),AND($AQ4=$AR4,KO4=KP4),AND($AQ4&lt;$AR4,KO4&lt;KP4)),$D$6,0))*$AL4</f>
        <v>0</v>
      </c>
      <c r="PS4" s="13">
        <f t="shared" ref="PS4:PS39" si="196">IF(AND($AQ4=KR4,$AR4=KS4),$D$5,IF(OR(AND($AQ4&gt;$AR4,KR4&gt;KS4),AND($AQ4=$AR4,KR4=KS4),AND($AQ4&lt;$AR4,KR4&lt;KS4)),$D$6,0))*$AL4</f>
        <v>0</v>
      </c>
      <c r="PT4" s="13">
        <f t="shared" ref="PT4:PT39" si="197">IF(AND($AQ4=KU4,$AR4=KV4),$D$5,IF(OR(AND($AQ4&gt;$AR4,KU4&gt;KV4),AND($AQ4=$AR4,KU4=KV4),AND($AQ4&lt;$AR4,KU4&lt;KV4)),$D$6,0))*$AL4</f>
        <v>0</v>
      </c>
      <c r="PU4" s="13">
        <f t="shared" ref="PU4:PU39" si="198">IF(AND($AQ4=KX4,$AR4=KY4),$D$5,IF(OR(AND($AQ4&gt;$AR4,KX4&gt;KY4),AND($AQ4=$AR4,KX4=KY4),AND($AQ4&lt;$AR4,KX4&lt;KY4)),$D$6,0))*$AL4</f>
        <v>0</v>
      </c>
      <c r="PV4" s="13">
        <f t="shared" ref="PV4:PV39" si="199">IF(AND($AQ4=LA4,$AR4=LB4),$D$5,IF(OR(AND($AQ4&gt;$AR4,LA4&gt;LB4),AND($AQ4=$AR4,LA4=LB4),AND($AQ4&lt;$AR4,LA4&lt;LB4)),$D$6,0))*$AL4</f>
        <v>0</v>
      </c>
      <c r="PW4" s="13">
        <f t="shared" ref="PW4:PW39" si="200">IF(AND($AQ4=LD4,$AR4=LE4),$D$5,IF(OR(AND($AQ4&gt;$AR4,LD4&gt;LE4),AND($AQ4=$AR4,LD4=LE4),AND($AQ4&lt;$AR4,LD4&lt;LE4)),$D$6,0))*$AL4</f>
        <v>0</v>
      </c>
      <c r="PX4" s="13">
        <f t="shared" ref="PX4:PX39" si="201">IF(AND($AQ4=LG4,$AR4=LH4),$D$5,IF(OR(AND($AQ4&gt;$AR4,LG4&gt;LH4),AND($AQ4=$AR4,LG4=LH4),AND($AQ4&lt;$AR4,LG4&lt;LH4)),$D$6,0))*$AL4</f>
        <v>0</v>
      </c>
      <c r="PY4" s="13">
        <f t="shared" ref="PY4:PY39" si="202">IF(AND($AQ4=LJ4,$AR4=LK4),$D$5,IF(OR(AND($AQ4&gt;$AR4,LJ4&gt;LK4),AND($AQ4=$AR4,LJ4=LK4),AND($AQ4&lt;$AR4,LJ4&lt;LK4)),$D$6,0))*$AL4</f>
        <v>0</v>
      </c>
      <c r="PZ4" s="13">
        <f t="shared" ref="PZ4:PZ39" si="203">IF(AND($AQ4=LM4,$AR4=LN4),$D$5,IF(OR(AND($AQ4&gt;$AR4,LM4&gt;LN4),AND($AQ4=$AR4,LM4=LN4),AND($AQ4&lt;$AR4,LM4&lt;LN4)),$D$6,0))*$AL4</f>
        <v>0</v>
      </c>
      <c r="QA4" s="13">
        <f t="shared" ref="QA4:QA39" si="204">IF(AND($AQ4=LP4,$AR4=LQ4),$D$5,IF(OR(AND($AQ4&gt;$AR4,LP4&gt;LQ4),AND($AQ4=$AR4,LP4=LQ4),AND($AQ4&lt;$AR4,LP4&lt;LQ4)),$D$6,0))*$AL4</f>
        <v>0</v>
      </c>
      <c r="QB4" s="13">
        <f t="shared" ref="QB4:QB39" si="205">IF(AND($AQ4=LS4,$AR4=LT4),$D$5,IF(OR(AND($AQ4&gt;$AR4,LS4&gt;LT4),AND($AQ4=$AR4,LS4=LT4),AND($AQ4&lt;$AR4,LS4&lt;LT4)),$D$6,0))*$AL4</f>
        <v>0</v>
      </c>
      <c r="QC4" s="13">
        <f t="shared" ref="QC4:QC39" si="206">IF(AND($AQ4=LV4,$AR4=LW4),$D$5,IF(OR(AND($AQ4&gt;$AR4,LV4&gt;LW4),AND($AQ4=$AR4,LV4=LW4),AND($AQ4&lt;$AR4,LV4&lt;LW4)),$D$6,0))*$AL4</f>
        <v>0</v>
      </c>
      <c r="QD4" s="13">
        <f t="shared" ref="QD4:QD39" si="207">IF(AND($AQ4=LY4,$AR4=LZ4),$D$5,IF(OR(AND($AQ4&gt;$AR4,LY4&gt;LZ4),AND($AQ4=$AR4,LY4=LZ4),AND($AQ4&lt;$AR4,LY4&lt;LZ4)),$D$6,0))*$AL4</f>
        <v>0</v>
      </c>
      <c r="QE4" s="13">
        <f t="shared" ref="QE4:QE39" si="208">IF(AND($AQ4=MB4,$AR4=MC4),$D$5,IF(OR(AND($AQ4&gt;$AR4,MB4&gt;MC4),AND($AQ4=$AR4,MB4=MC4),AND($AQ4&lt;$AR4,MB4&lt;MC4)),$D$6,0))*$AL4</f>
        <v>0</v>
      </c>
      <c r="QF4" s="13">
        <f t="shared" ref="QF4:QF39" si="209">IF(AND($AQ4=ME4,$AR4=MF4),$D$5,IF(OR(AND($AQ4&gt;$AR4,ME4&gt;MF4),AND($AQ4=$AR4,ME4=MF4),AND($AQ4&lt;$AR4,ME4&lt;MF4)),$D$6,0))*$AL4</f>
        <v>0</v>
      </c>
      <c r="QH4" s="11">
        <f>RANK(QL4,$QL$3:$QL$26)+COUNTIF(QL$3:QL4,QL4)-1</f>
        <v>2</v>
      </c>
      <c r="QI4" s="23">
        <f t="array" ref="QI4">SUM(IF(QL4&lt;$QL$3:$QL$26,1/COUNTIF($QL$3:$QL$26,$QL$3:$QL$26)))+1</f>
        <v>1</v>
      </c>
      <c r="QJ4" s="11" t="str">
        <f>Sheet2!A48</f>
        <v>Romania</v>
      </c>
      <c r="QK4" s="11" t="str">
        <f>IFERROR(VLOOKUP($QJ4,Sheet2!$A:$B,2,0),0)</f>
        <v>Romania</v>
      </c>
      <c r="QL4" s="13">
        <f t="shared" ref="QL4:QL26" si="210">IFERROR(COUNTIF($AT$70:$MF$70,$QK4),0)</f>
        <v>0</v>
      </c>
      <c r="QM4" s="13"/>
      <c r="QN4" s="13">
        <f>RANK(QQ4,$QQ$4:$QQ$69)+COUNTIF(QQ$4:QQ4,QQ4)-1</f>
        <v>1</v>
      </c>
      <c r="QO4" s="29">
        <f t="array" ref="QO4">SUM(IF(QQ4&lt;$QQ$4:$QQ$69,1/COUNTIF($QQ$4:$QQ$69,$QQ$4:$QQ$69)))+1</f>
        <v>1</v>
      </c>
      <c r="QP4" s="11" t="str">
        <f>Sheet3!R2</f>
        <v>A. Aduriz (Spain)</v>
      </c>
      <c r="QQ4" s="13">
        <f t="shared" ref="QQ4:QQ35" si="211">IFERROR(COUNTIF($AT$71:$MF$71,$QP4),0)</f>
        <v>0</v>
      </c>
      <c r="QS4" s="11">
        <f>'Euro 2016'!Y64</f>
        <v>1</v>
      </c>
      <c r="QT4" s="11" t="str">
        <f>IFERROR(VLOOKUP('Euro 2016'!R64,Sheet2!$A:$B,2,0),0)</f>
        <v>Wales</v>
      </c>
      <c r="QU4" s="11">
        <f>IF(QS4=1,$F$10,0)</f>
        <v>10</v>
      </c>
      <c r="QV4" s="11"/>
      <c r="QX4" s="10"/>
    </row>
    <row r="5" spans="2:466">
      <c r="B5" s="36" t="s">
        <v>2747</v>
      </c>
      <c r="C5" s="37"/>
      <c r="D5" s="38">
        <v>4</v>
      </c>
      <c r="E5" s="37"/>
      <c r="F5" s="38">
        <v>6</v>
      </c>
      <c r="G5" s="10"/>
      <c r="H5" s="10"/>
      <c r="I5" s="10"/>
      <c r="J5" s="10">
        <f>IF(J4+1&gt;$QH$74,"",J4+1)</f>
        <v>2</v>
      </c>
      <c r="K5" s="39" t="str">
        <f>IFERROR(IF(L5="","",IF(ISNUMBER(MATCH(HLOOKUP($J5,$MK$74:$QF$89,($QG$79-$QG$74+1),0),K$4:K4,0)),"",HLOOKUP($J5,$MK$74:$QF$89,($QG$79-$QG$74+1),0))),"")</f>
        <v/>
      </c>
      <c r="L5" s="40" t="str">
        <f>IFERROR(IF(HLOOKUP($J5,$MK$74:$QF$89,($QG$83-$QG$74+1),0)=0,"",HLOOKUP($J5,$MK$74:$QF$89,($QG$77-$QG$74+1),0)),0)</f>
        <v/>
      </c>
      <c r="M5" s="41" t="str">
        <f t="array" ref="M5">IFERROR(IF(HLOOKUP($J5,$MK$74:$QF$89,($QG$83-$QG$74+1),0)=0,"",HLOOKUP($J5,$MK$74:$QF$89,($QG$83-$QG$74+1),0)),0)</f>
        <v/>
      </c>
      <c r="N5" s="10"/>
      <c r="O5" s="10">
        <f>IF(O4+1&gt;$QH$75,"",O4+1)</f>
        <v>2</v>
      </c>
      <c r="P5" s="39" t="str">
        <f>IFERROR(IF(Q5="","",IF(ISNUMBER(MATCH(HLOOKUP($T5,$MK$75:$OP$89,($QG$80-$QG$75+1),0),P$4:P4,0)),"",HLOOKUP($T5,$MK$75:$OP$89,($QG$80-$QG$75+1),0))),"")</f>
        <v/>
      </c>
      <c r="Q5" s="40" t="str">
        <f>IFERROR(IF(HLOOKUP($O5,$MK$75:$QF$89,($QG$89-$QG$75+1),0)=0,"",HLOOKUP($O5,$MK$75:$QF$89,($QG$77-$QG$75+1),0)),0)</f>
        <v/>
      </c>
      <c r="R5" s="41" t="str">
        <f t="array" ref="R5">IFERROR(IF(HLOOKUP($O5,$MK$75:$QF$89,($QG$89-$QG$75+1),0)=0,"",HLOOKUP($O5,$MK$75:$QF$89,($QG$89-$QG$75+1),0)),0)</f>
        <v/>
      </c>
      <c r="S5" s="10"/>
      <c r="T5" s="10">
        <f>IF(T4+1&gt;$QH$76,"",T4+1)</f>
        <v>2</v>
      </c>
      <c r="U5" s="39" t="str">
        <f>IFERROR(IF(V5="","",IF(ISNUMBER(MATCH(HLOOKUP($O5,$MK$76:$QF$89,($QG$81-$QG$76+1),0),U$4:U4,0)),"",HLOOKUP($O5,$MK$76:$QF$89,($QG$81-$QG$76+1),0))),"")</f>
        <v/>
      </c>
      <c r="V5" s="40" t="str">
        <f t="shared" si="106"/>
        <v/>
      </c>
      <c r="W5" s="41" t="str">
        <f t="array" ref="W5">IFERROR(IF(HLOOKUP($T5,$MK$76:$QF$89,($QG$87-$QG$76+1),0)=0,"",HLOOKUP($T5,$MK$76:$QF$89,($QG$87-$QG$76+1),0)),0)</f>
        <v/>
      </c>
      <c r="Y5" s="9">
        <v>2</v>
      </c>
      <c r="Z5" s="39" t="str">
        <f>IFERROR(IF(AA5="","",IF(ISNUMBER(MATCH(VLOOKUP($Y5,$QH$3:$QL$26,2,0),Z$4:Z4,0)),"",VLOOKUP($Y5,$QH$3:$QL$26,2,0))),"")</f>
        <v/>
      </c>
      <c r="AA5" s="40" t="str">
        <f t="shared" si="107"/>
        <v/>
      </c>
      <c r="AB5" s="42" t="str">
        <f t="shared" si="108"/>
        <v/>
      </c>
      <c r="AC5" s="43" t="str">
        <f t="shared" si="109"/>
        <v/>
      </c>
      <c r="AE5" s="29">
        <f t="array" ref="AE5">IFERROR(SUM(IF(AG5&lt;$AG$4:$AG$69,1/COUNTIF($AG$4:$AG$69,$AG$4:$AG$69)))+1,0)</f>
        <v>1</v>
      </c>
      <c r="AF5" s="44" t="str">
        <f>Sheet3!R3</f>
        <v>A. Dzyuba (Russia)</v>
      </c>
      <c r="AG5" s="45">
        <v>0</v>
      </c>
      <c r="AH5" s="29">
        <f t="shared" ref="AH5:AH68" si="212">IF(AE5=1,$F$11,0)</f>
        <v>15</v>
      </c>
      <c r="AI5" s="10"/>
      <c r="AJ5" s="10"/>
      <c r="AK5" s="10"/>
      <c r="AL5" s="13">
        <f>IF(OR(ISBLANK('Euro 2016'!L24),ISBLANK('Euro 2016'!M24)),0,1)</f>
        <v>1</v>
      </c>
      <c r="AM5" s="11" t="s">
        <v>2370</v>
      </c>
      <c r="AN5" s="11" t="str">
        <f>IFERROR(VLOOKUP(IF(VLOOKUP($AM5,'Euro 2016'!$B$23:$N$87,10,0)="","",VLOOKUP($AM5,'Euro 2016'!$B$23:$N$87,10,0)),Sheet2!$A:$B,2,0),"")</f>
        <v>Albania</v>
      </c>
      <c r="AO5" s="11" t="str">
        <f>IFERROR(VLOOKUP(IF(VLOOKUP($AM5,'Euro 2016'!$B$23:$N$87,13,0)="","",VLOOKUP($AM5,'Euro 2016'!$B$23:$N$87,13,0)),Sheet2!$A:$B,2,0),"")</f>
        <v>Switzerland</v>
      </c>
      <c r="AQ5" s="13">
        <f>IFERROR(IF(VLOOKUP($AM5,'Euro 2016'!$B$23:$N$87,11,0)="","",VLOOKUP($AM5,'Euro 2016'!$B$23:$N$87,11,0)),"")</f>
        <v>3</v>
      </c>
      <c r="AR5" s="13">
        <f>IFERROR(IF(VLOOKUP($AM5,'Euro 2016'!$B$23:$N$87,12,0)="","",VLOOKUP($AM5,'Euro 2016'!$B$23:$N$87,12,0)),"")</f>
        <v>5</v>
      </c>
      <c r="AT5" s="46"/>
      <c r="AU5" s="47"/>
      <c r="AW5" s="48"/>
      <c r="AX5" s="49"/>
      <c r="AZ5" s="46"/>
      <c r="BA5" s="47"/>
      <c r="BC5" s="48"/>
      <c r="BD5" s="49"/>
      <c r="BF5" s="46"/>
      <c r="BG5" s="47"/>
      <c r="BI5" s="48"/>
      <c r="BJ5" s="49"/>
      <c r="BL5" s="46"/>
      <c r="BM5" s="47"/>
      <c r="BO5" s="48"/>
      <c r="BP5" s="49"/>
      <c r="BR5" s="46"/>
      <c r="BS5" s="47"/>
      <c r="BU5" s="48"/>
      <c r="BV5" s="49"/>
      <c r="BX5" s="46"/>
      <c r="BY5" s="47"/>
      <c r="CA5" s="48"/>
      <c r="CB5" s="49"/>
      <c r="CD5" s="46"/>
      <c r="CE5" s="47"/>
      <c r="CG5" s="48"/>
      <c r="CH5" s="49"/>
      <c r="CJ5" s="46"/>
      <c r="CK5" s="47"/>
      <c r="CM5" s="48"/>
      <c r="CN5" s="49"/>
      <c r="CP5" s="46"/>
      <c r="CQ5" s="47"/>
      <c r="CS5" s="48"/>
      <c r="CT5" s="49"/>
      <c r="CV5" s="46"/>
      <c r="CW5" s="47"/>
      <c r="CY5" s="48"/>
      <c r="CZ5" s="49"/>
      <c r="DB5" s="46"/>
      <c r="DC5" s="47"/>
      <c r="DE5" s="48"/>
      <c r="DF5" s="49"/>
      <c r="DH5" s="46"/>
      <c r="DI5" s="47"/>
      <c r="DK5" s="48"/>
      <c r="DL5" s="49"/>
      <c r="DN5" s="46"/>
      <c r="DO5" s="47"/>
      <c r="DQ5" s="48"/>
      <c r="DR5" s="49"/>
      <c r="DT5" s="46"/>
      <c r="DU5" s="47"/>
      <c r="DW5" s="48"/>
      <c r="DX5" s="49"/>
      <c r="DZ5" s="46"/>
      <c r="EA5" s="47"/>
      <c r="EC5" s="48"/>
      <c r="ED5" s="49"/>
      <c r="EF5" s="46"/>
      <c r="EG5" s="47"/>
      <c r="EI5" s="48"/>
      <c r="EJ5" s="49"/>
      <c r="EL5" s="46"/>
      <c r="EM5" s="47"/>
      <c r="EO5" s="48"/>
      <c r="EP5" s="49"/>
      <c r="ER5" s="46"/>
      <c r="ES5" s="47"/>
      <c r="EU5" s="48"/>
      <c r="EV5" s="49"/>
      <c r="EX5" s="46"/>
      <c r="EY5" s="47"/>
      <c r="FA5" s="48"/>
      <c r="FB5" s="49"/>
      <c r="FD5" s="46"/>
      <c r="FE5" s="47"/>
      <c r="FG5" s="48"/>
      <c r="FH5" s="49"/>
      <c r="FJ5" s="46"/>
      <c r="FK5" s="47"/>
      <c r="FM5" s="48"/>
      <c r="FN5" s="49"/>
      <c r="FP5" s="46"/>
      <c r="FQ5" s="47"/>
      <c r="FS5" s="48"/>
      <c r="FT5" s="49"/>
      <c r="FV5" s="46"/>
      <c r="FW5" s="47"/>
      <c r="FY5" s="48"/>
      <c r="FZ5" s="49"/>
      <c r="GB5" s="46"/>
      <c r="GC5" s="47"/>
      <c r="GE5" s="48"/>
      <c r="GF5" s="49"/>
      <c r="GH5" s="46"/>
      <c r="GI5" s="47"/>
      <c r="GK5" s="48"/>
      <c r="GL5" s="49"/>
      <c r="GN5" s="46"/>
      <c r="GO5" s="47"/>
      <c r="GQ5" s="48"/>
      <c r="GR5" s="49"/>
      <c r="GT5" s="46"/>
      <c r="GU5" s="47"/>
      <c r="GW5" s="48"/>
      <c r="GX5" s="49"/>
      <c r="GZ5" s="46"/>
      <c r="HA5" s="47"/>
      <c r="HC5" s="48"/>
      <c r="HD5" s="49"/>
      <c r="HF5" s="46"/>
      <c r="HG5" s="47"/>
      <c r="HI5" s="48"/>
      <c r="HJ5" s="49"/>
      <c r="HL5" s="46"/>
      <c r="HM5" s="47"/>
      <c r="HO5" s="48"/>
      <c r="HP5" s="49"/>
      <c r="HR5" s="46"/>
      <c r="HS5" s="47"/>
      <c r="HU5" s="48"/>
      <c r="HV5" s="49"/>
      <c r="HX5" s="46"/>
      <c r="HY5" s="47"/>
      <c r="IA5" s="48"/>
      <c r="IB5" s="49"/>
      <c r="ID5" s="46"/>
      <c r="IE5" s="47"/>
      <c r="IG5" s="48"/>
      <c r="IH5" s="49"/>
      <c r="IJ5" s="46"/>
      <c r="IK5" s="47"/>
      <c r="IM5" s="48"/>
      <c r="IN5" s="49"/>
      <c r="IP5" s="46"/>
      <c r="IQ5" s="47"/>
      <c r="IS5" s="48"/>
      <c r="IT5" s="49"/>
      <c r="IV5" s="46"/>
      <c r="IW5" s="47"/>
      <c r="IY5" s="48"/>
      <c r="IZ5" s="49"/>
      <c r="JB5" s="46"/>
      <c r="JC5" s="47"/>
      <c r="JE5" s="48"/>
      <c r="JF5" s="49"/>
      <c r="JH5" s="46"/>
      <c r="JI5" s="47"/>
      <c r="JK5" s="48"/>
      <c r="JL5" s="49"/>
      <c r="JN5" s="46"/>
      <c r="JO5" s="47"/>
      <c r="JQ5" s="48"/>
      <c r="JR5" s="49"/>
      <c r="JT5" s="46"/>
      <c r="JU5" s="47"/>
      <c r="JW5" s="48"/>
      <c r="JX5" s="49"/>
      <c r="JZ5" s="46"/>
      <c r="KA5" s="47"/>
      <c r="KC5" s="48"/>
      <c r="KD5" s="49"/>
      <c r="KF5" s="46"/>
      <c r="KG5" s="47"/>
      <c r="KI5" s="48"/>
      <c r="KJ5" s="49"/>
      <c r="KL5" s="46"/>
      <c r="KM5" s="47"/>
      <c r="KO5" s="48"/>
      <c r="KP5" s="49"/>
      <c r="KR5" s="46"/>
      <c r="KS5" s="47"/>
      <c r="KU5" s="48"/>
      <c r="KV5" s="49"/>
      <c r="KX5" s="46"/>
      <c r="KY5" s="47"/>
      <c r="LA5" s="48"/>
      <c r="LB5" s="49"/>
      <c r="LD5" s="46"/>
      <c r="LE5" s="47"/>
      <c r="LG5" s="48"/>
      <c r="LH5" s="49"/>
      <c r="LJ5" s="46"/>
      <c r="LK5" s="47"/>
      <c r="LM5" s="48"/>
      <c r="LN5" s="49"/>
      <c r="LP5" s="46"/>
      <c r="LQ5" s="47"/>
      <c r="LS5" s="48"/>
      <c r="LT5" s="49"/>
      <c r="LV5" s="46"/>
      <c r="LW5" s="47"/>
      <c r="LY5" s="48"/>
      <c r="LZ5" s="49"/>
      <c r="MB5" s="46"/>
      <c r="MC5" s="47"/>
      <c r="ME5" s="48"/>
      <c r="MF5" s="49"/>
      <c r="MK5" s="13">
        <f t="shared" si="110"/>
        <v>0</v>
      </c>
      <c r="ML5" s="13">
        <f t="shared" si="111"/>
        <v>0</v>
      </c>
      <c r="MM5" s="13">
        <f t="shared" si="112"/>
        <v>0</v>
      </c>
      <c r="MN5" s="13">
        <f t="shared" si="113"/>
        <v>0</v>
      </c>
      <c r="MO5" s="13">
        <f t="shared" si="114"/>
        <v>0</v>
      </c>
      <c r="MP5" s="13">
        <f t="shared" si="115"/>
        <v>0</v>
      </c>
      <c r="MQ5" s="13">
        <f t="shared" si="116"/>
        <v>0</v>
      </c>
      <c r="MR5" s="13">
        <f t="shared" si="117"/>
        <v>0</v>
      </c>
      <c r="MS5" s="13">
        <f t="shared" si="118"/>
        <v>0</v>
      </c>
      <c r="MT5" s="13">
        <f t="shared" si="119"/>
        <v>0</v>
      </c>
      <c r="MU5" s="13">
        <f t="shared" si="120"/>
        <v>0</v>
      </c>
      <c r="MV5" s="13">
        <f t="shared" si="121"/>
        <v>0</v>
      </c>
      <c r="MW5" s="13">
        <f t="shared" si="122"/>
        <v>0</v>
      </c>
      <c r="MX5" s="13">
        <f t="shared" si="123"/>
        <v>0</v>
      </c>
      <c r="MY5" s="13">
        <f t="shared" si="124"/>
        <v>0</v>
      </c>
      <c r="MZ5" s="13">
        <f t="shared" si="125"/>
        <v>0</v>
      </c>
      <c r="NA5" s="13">
        <f t="shared" si="126"/>
        <v>0</v>
      </c>
      <c r="NB5" s="13">
        <f t="shared" si="127"/>
        <v>0</v>
      </c>
      <c r="NC5" s="13">
        <f t="shared" si="128"/>
        <v>0</v>
      </c>
      <c r="ND5" s="13">
        <f t="shared" si="129"/>
        <v>0</v>
      </c>
      <c r="NE5" s="13">
        <f t="shared" si="130"/>
        <v>0</v>
      </c>
      <c r="NF5" s="13">
        <f t="shared" si="131"/>
        <v>0</v>
      </c>
      <c r="NG5" s="13">
        <f t="shared" si="132"/>
        <v>0</v>
      </c>
      <c r="NH5" s="13">
        <f t="shared" si="133"/>
        <v>0</v>
      </c>
      <c r="NI5" s="13">
        <f t="shared" si="134"/>
        <v>0</v>
      </c>
      <c r="NJ5" s="13">
        <f t="shared" si="135"/>
        <v>0</v>
      </c>
      <c r="NK5" s="13">
        <f t="shared" si="136"/>
        <v>0</v>
      </c>
      <c r="NL5" s="13">
        <f t="shared" si="137"/>
        <v>0</v>
      </c>
      <c r="NM5" s="13">
        <f t="shared" si="138"/>
        <v>0</v>
      </c>
      <c r="NN5" s="13">
        <f t="shared" si="139"/>
        <v>0</v>
      </c>
      <c r="NO5" s="13">
        <f t="shared" si="140"/>
        <v>0</v>
      </c>
      <c r="NP5" s="13">
        <f t="shared" si="141"/>
        <v>0</v>
      </c>
      <c r="NQ5" s="13">
        <f t="shared" si="142"/>
        <v>0</v>
      </c>
      <c r="NR5" s="13">
        <f t="shared" si="143"/>
        <v>0</v>
      </c>
      <c r="NS5" s="13">
        <f t="shared" si="144"/>
        <v>0</v>
      </c>
      <c r="NT5" s="13">
        <f t="shared" si="145"/>
        <v>0</v>
      </c>
      <c r="NU5" s="13">
        <f t="shared" si="146"/>
        <v>0</v>
      </c>
      <c r="NV5" s="13">
        <f t="shared" si="147"/>
        <v>0</v>
      </c>
      <c r="NW5" s="13">
        <f t="shared" si="148"/>
        <v>0</v>
      </c>
      <c r="NX5" s="13">
        <f t="shared" si="149"/>
        <v>0</v>
      </c>
      <c r="NY5" s="13">
        <f t="shared" si="150"/>
        <v>0</v>
      </c>
      <c r="NZ5" s="13">
        <f t="shared" si="151"/>
        <v>0</v>
      </c>
      <c r="OA5" s="13">
        <f t="shared" si="152"/>
        <v>0</v>
      </c>
      <c r="OB5" s="13">
        <f t="shared" si="153"/>
        <v>0</v>
      </c>
      <c r="OC5" s="13">
        <f t="shared" si="154"/>
        <v>0</v>
      </c>
      <c r="OD5" s="13">
        <f t="shared" si="155"/>
        <v>0</v>
      </c>
      <c r="OE5" s="13">
        <f t="shared" si="156"/>
        <v>0</v>
      </c>
      <c r="OF5" s="13">
        <f t="shared" si="157"/>
        <v>0</v>
      </c>
      <c r="OG5" s="13">
        <f t="shared" si="158"/>
        <v>0</v>
      </c>
      <c r="OH5" s="13">
        <f t="shared" si="159"/>
        <v>0</v>
      </c>
      <c r="OI5" s="13">
        <f t="shared" si="160"/>
        <v>0</v>
      </c>
      <c r="OJ5" s="13">
        <f t="shared" si="161"/>
        <v>0</v>
      </c>
      <c r="OK5" s="13">
        <f t="shared" si="162"/>
        <v>0</v>
      </c>
      <c r="OL5" s="13">
        <f t="shared" si="163"/>
        <v>0</v>
      </c>
      <c r="OM5" s="13">
        <f t="shared" si="164"/>
        <v>0</v>
      </c>
      <c r="ON5" s="13">
        <f t="shared" si="165"/>
        <v>0</v>
      </c>
      <c r="OO5" s="13">
        <f t="shared" si="166"/>
        <v>0</v>
      </c>
      <c r="OP5" s="13">
        <f t="shared" si="167"/>
        <v>0</v>
      </c>
      <c r="OQ5" s="13">
        <f t="shared" si="168"/>
        <v>0</v>
      </c>
      <c r="OR5" s="13">
        <f t="shared" si="169"/>
        <v>0</v>
      </c>
      <c r="OS5" s="13">
        <f t="shared" si="170"/>
        <v>0</v>
      </c>
      <c r="OT5" s="13">
        <f t="shared" si="171"/>
        <v>0</v>
      </c>
      <c r="OU5" s="13">
        <f t="shared" si="172"/>
        <v>0</v>
      </c>
      <c r="OV5" s="13">
        <f t="shared" si="173"/>
        <v>0</v>
      </c>
      <c r="OW5" s="13">
        <f t="shared" si="174"/>
        <v>0</v>
      </c>
      <c r="OX5" s="13">
        <f t="shared" si="175"/>
        <v>0</v>
      </c>
      <c r="OY5" s="13">
        <f t="shared" si="176"/>
        <v>0</v>
      </c>
      <c r="OZ5" s="13">
        <f t="shared" si="177"/>
        <v>0</v>
      </c>
      <c r="PA5" s="13">
        <f t="shared" si="178"/>
        <v>0</v>
      </c>
      <c r="PB5" s="13">
        <f t="shared" si="179"/>
        <v>0</v>
      </c>
      <c r="PC5" s="13">
        <f t="shared" si="180"/>
        <v>0</v>
      </c>
      <c r="PD5" s="13">
        <f t="shared" si="181"/>
        <v>0</v>
      </c>
      <c r="PE5" s="13">
        <f t="shared" si="182"/>
        <v>0</v>
      </c>
      <c r="PF5" s="13">
        <f t="shared" si="183"/>
        <v>0</v>
      </c>
      <c r="PG5" s="13">
        <f t="shared" si="184"/>
        <v>0</v>
      </c>
      <c r="PH5" s="13">
        <f t="shared" si="185"/>
        <v>0</v>
      </c>
      <c r="PI5" s="13">
        <f t="shared" si="186"/>
        <v>0</v>
      </c>
      <c r="PJ5" s="13">
        <f t="shared" si="187"/>
        <v>0</v>
      </c>
      <c r="PK5" s="13">
        <f t="shared" si="188"/>
        <v>0</v>
      </c>
      <c r="PL5" s="13">
        <f t="shared" si="189"/>
        <v>0</v>
      </c>
      <c r="PM5" s="13">
        <f t="shared" si="190"/>
        <v>0</v>
      </c>
      <c r="PN5" s="13">
        <f t="shared" si="191"/>
        <v>0</v>
      </c>
      <c r="PO5" s="13">
        <f t="shared" si="192"/>
        <v>0</v>
      </c>
      <c r="PP5" s="13">
        <f t="shared" si="193"/>
        <v>0</v>
      </c>
      <c r="PQ5" s="13">
        <f t="shared" si="194"/>
        <v>0</v>
      </c>
      <c r="PR5" s="13">
        <f t="shared" si="195"/>
        <v>0</v>
      </c>
      <c r="PS5" s="13">
        <f t="shared" si="196"/>
        <v>0</v>
      </c>
      <c r="PT5" s="13">
        <f t="shared" si="197"/>
        <v>0</v>
      </c>
      <c r="PU5" s="13">
        <f t="shared" si="198"/>
        <v>0</v>
      </c>
      <c r="PV5" s="13">
        <f t="shared" si="199"/>
        <v>0</v>
      </c>
      <c r="PW5" s="13">
        <f t="shared" si="200"/>
        <v>0</v>
      </c>
      <c r="PX5" s="13">
        <f t="shared" si="201"/>
        <v>0</v>
      </c>
      <c r="PY5" s="13">
        <f t="shared" si="202"/>
        <v>0</v>
      </c>
      <c r="PZ5" s="13">
        <f t="shared" si="203"/>
        <v>0</v>
      </c>
      <c r="QA5" s="13">
        <f t="shared" si="204"/>
        <v>0</v>
      </c>
      <c r="QB5" s="13">
        <f t="shared" si="205"/>
        <v>0</v>
      </c>
      <c r="QC5" s="13">
        <f t="shared" si="206"/>
        <v>0</v>
      </c>
      <c r="QD5" s="13">
        <f t="shared" si="207"/>
        <v>0</v>
      </c>
      <c r="QE5" s="13">
        <f t="shared" si="208"/>
        <v>0</v>
      </c>
      <c r="QF5" s="13">
        <f t="shared" si="209"/>
        <v>0</v>
      </c>
      <c r="QH5" s="11">
        <f>RANK(QL5,$QL$3:$QL$26)+COUNTIF(QL$3:QL5,QL5)-1</f>
        <v>3</v>
      </c>
      <c r="QI5" s="23">
        <f t="array" ref="QI5">SUM(IF(QL5&lt;$QL$3:$QL$26,1/COUNTIF($QL$3:$QL$26,$QL$3:$QL$26)))+1</f>
        <v>1</v>
      </c>
      <c r="QJ5" s="11" t="str">
        <f>Sheet2!A49</f>
        <v>Spain</v>
      </c>
      <c r="QK5" s="11" t="str">
        <f>IFERROR(VLOOKUP($QJ5,Sheet2!$A:$B,2,0),0)</f>
        <v>Spain</v>
      </c>
      <c r="QL5" s="13">
        <f t="shared" si="210"/>
        <v>0</v>
      </c>
      <c r="QM5" s="13"/>
      <c r="QN5" s="13">
        <f>RANK(QQ5,$QQ$4:$QQ$69)+COUNTIF(QQ$4:QQ5,QQ5)-1</f>
        <v>2</v>
      </c>
      <c r="QO5" s="29">
        <f t="array" ref="QO5">SUM(IF(QQ5&lt;$QQ$4:$QQ$69,1/COUNTIF($QQ$4:$QQ$69,$QQ$4:$QQ$69)))+1</f>
        <v>1</v>
      </c>
      <c r="QP5" s="11" t="str">
        <f>Sheet3!R3</f>
        <v>A. Dzyuba (Russia)</v>
      </c>
      <c r="QQ5" s="13">
        <f t="shared" si="211"/>
        <v>0</v>
      </c>
      <c r="QS5" s="11">
        <f>'Euro 2016'!Y65</f>
        <v>2</v>
      </c>
      <c r="QT5" s="11" t="str">
        <f>IFERROR(VLOOKUP('Euro 2016'!R65,Sheet2!$A:$B,2,0),0)</f>
        <v>Albania</v>
      </c>
      <c r="QU5" s="11">
        <f t="shared" ref="QU5:QU26" si="213">IF(QS5=1,$F$10,0)</f>
        <v>0</v>
      </c>
      <c r="QV5" s="11"/>
      <c r="QX5" s="10"/>
    </row>
    <row r="6" spans="2:466">
      <c r="B6" s="36" t="s">
        <v>2775</v>
      </c>
      <c r="C6" s="37"/>
      <c r="D6" s="50">
        <v>1</v>
      </c>
      <c r="E6" s="37"/>
      <c r="F6" s="50">
        <v>2</v>
      </c>
      <c r="G6" s="10"/>
      <c r="H6" s="10"/>
      <c r="I6" s="10"/>
      <c r="J6" s="10">
        <f t="shared" ref="J6:J33" si="214">IF(J5+1&gt;$QH$74,"",J5+1)</f>
        <v>3</v>
      </c>
      <c r="K6" s="39" t="str">
        <f>IFERROR(IF(L6="","",IF(ISNUMBER(MATCH(HLOOKUP($J6,$MK$74:$QF$89,($QG$79-$QG$74+1),0),K$4:K5,0)),"",HLOOKUP($J6,$MK$74:$QF$89,($QG$79-$QG$74+1),0))),"")</f>
        <v/>
      </c>
      <c r="L6" s="40" t="str">
        <f t="shared" ref="L6:L69" si="215">IFERROR(IF(HLOOKUP($J6,$MK$74:$QF$89,($QG$83-$QG$74+1),0)=0,"",HLOOKUP($J6,$MK$74:$QF$89,($QG$77-$QG$74+1),0)),0)</f>
        <v/>
      </c>
      <c r="M6" s="41" t="str">
        <f t="array" ref="M6">IFERROR(IF(HLOOKUP($J6,$MK$74:$QF$89,($QG$83-$QG$74+1),0)=0,"",HLOOKUP($J6,$MK$74:$QF$89,($QG$83-$QG$74+1),0)),0)</f>
        <v/>
      </c>
      <c r="N6" s="10"/>
      <c r="O6" s="10">
        <f t="shared" ref="O6:O33" si="216">IF(O5+1&gt;$QH$75,"",O5+1)</f>
        <v>3</v>
      </c>
      <c r="P6" s="39" t="str">
        <f>IFERROR(IF(Q6="","",IF(ISNUMBER(MATCH(HLOOKUP($T6,$MK$75:$OP$89,($QG$80-$QG$75+1),0),P$4:P5,0)),"",HLOOKUP($T6,$MK$75:$OP$89,($QG$80-$QG$75+1),0))),"")</f>
        <v/>
      </c>
      <c r="Q6" s="40" t="str">
        <f t="shared" ref="Q6:Q69" si="217">IFERROR(IF(HLOOKUP($O6,$MK$75:$QF$89,($QG$89-$QG$75+1),0)=0,"",HLOOKUP($O6,$MK$75:$QF$89,($QG$77-$QG$75+1),0)),0)</f>
        <v/>
      </c>
      <c r="R6" s="41" t="str">
        <f t="array" ref="R6">IFERROR(IF(HLOOKUP($O6,$MK$75:$QF$89,($QG$89-$QG$75+1),0)=0,"",HLOOKUP($O6,$MK$75:$QF$89,($QG$89-$QG$75+1),0)),0)</f>
        <v/>
      </c>
      <c r="S6" s="10"/>
      <c r="T6" s="10">
        <f t="shared" ref="T6:T33" si="218">IF(T5+1&gt;$QH$76,"",T5+1)</f>
        <v>3</v>
      </c>
      <c r="U6" s="39" t="str">
        <f>IFERROR(IF(V6="","",IF(ISNUMBER(MATCH(HLOOKUP($O6,$MK$76:$QF$89,($QG$81-$QG$76+1),0),U$4:U5,0)),"",HLOOKUP($O6,$MK$76:$QF$89,($QG$81-$QG$76+1),0))),"")</f>
        <v/>
      </c>
      <c r="V6" s="40" t="str">
        <f t="shared" si="106"/>
        <v/>
      </c>
      <c r="W6" s="41" t="str">
        <f t="array" ref="W6">IFERROR(IF(HLOOKUP($T6,$MK$76:$QF$89,($QG$87-$QG$76+1),0)=0,"",HLOOKUP($T6,$MK$76:$QF$89,($QG$87-$QG$76+1),0)),0)</f>
        <v/>
      </c>
      <c r="Y6" s="9">
        <v>3</v>
      </c>
      <c r="Z6" s="39" t="str">
        <f>IFERROR(IF(AA6="","",IF(ISNUMBER(MATCH(VLOOKUP($Y6,$QH$3:$QL$26,2,0),Z$4:Z5,0)),"",VLOOKUP($Y6,$QH$3:$QL$26,2,0))),"")</f>
        <v/>
      </c>
      <c r="AA6" s="40" t="str">
        <f t="shared" si="107"/>
        <v/>
      </c>
      <c r="AB6" s="42" t="str">
        <f t="shared" si="108"/>
        <v/>
      </c>
      <c r="AC6" s="43" t="str">
        <f t="shared" si="109"/>
        <v/>
      </c>
      <c r="AE6" s="29">
        <f t="array" ref="AE6">IFERROR(SUM(IF(AG6&lt;$AG$4:$AG$69,1/COUNTIF($AG$4:$AG$69,$AG$4:$AG$69)))+1,0)</f>
        <v>1</v>
      </c>
      <c r="AF6" s="44" t="str">
        <f>Sheet3!R4</f>
        <v>A. Finnbogason (Iceland)</v>
      </c>
      <c r="AG6" s="45">
        <v>0</v>
      </c>
      <c r="AH6" s="29">
        <f t="shared" si="212"/>
        <v>15</v>
      </c>
      <c r="AI6" s="10"/>
      <c r="AJ6" s="10"/>
      <c r="AK6" s="10"/>
      <c r="AL6" s="13">
        <f>IF(OR(ISBLANK('Euro 2016'!L25),ISBLANK('Euro 2016'!M25)),0,1)</f>
        <v>1</v>
      </c>
      <c r="AM6" s="11" t="s">
        <v>2371</v>
      </c>
      <c r="AN6" s="11" t="str">
        <f>IFERROR(VLOOKUP(IF(VLOOKUP($AM6,'Euro 2016'!$B$23:$N$87,10,0)="","",VLOOKUP($AM6,'Euro 2016'!$B$23:$N$87,10,0)),Sheet2!$A:$B,2,0),"")</f>
        <v>Wales</v>
      </c>
      <c r="AO6" s="11" t="str">
        <f>IFERROR(VLOOKUP(IF(VLOOKUP($AM6,'Euro 2016'!$B$23:$N$87,13,0)="","",VLOOKUP($AM6,'Euro 2016'!$B$23:$N$87,13,0)),Sheet2!$A:$B,2,0),"")</f>
        <v>Slovakia</v>
      </c>
      <c r="AQ6" s="13">
        <f>IFERROR(IF(VLOOKUP($AM6,'Euro 2016'!$B$23:$N$87,11,0)="","",VLOOKUP($AM6,'Euro 2016'!$B$23:$N$87,11,0)),"")</f>
        <v>4</v>
      </c>
      <c r="AR6" s="13">
        <f>IFERROR(IF(VLOOKUP($AM6,'Euro 2016'!$B$23:$N$87,12,0)="","",VLOOKUP($AM6,'Euro 2016'!$B$23:$N$87,12,0)),"")</f>
        <v>1</v>
      </c>
      <c r="AT6" s="46"/>
      <c r="AU6" s="47"/>
      <c r="AW6" s="48"/>
      <c r="AX6" s="49"/>
      <c r="AZ6" s="46"/>
      <c r="BA6" s="47"/>
      <c r="BC6" s="48"/>
      <c r="BD6" s="49"/>
      <c r="BF6" s="46"/>
      <c r="BG6" s="47"/>
      <c r="BI6" s="48"/>
      <c r="BJ6" s="49"/>
      <c r="BL6" s="46"/>
      <c r="BM6" s="47"/>
      <c r="BO6" s="48"/>
      <c r="BP6" s="49"/>
      <c r="BR6" s="46"/>
      <c r="BS6" s="47"/>
      <c r="BU6" s="48"/>
      <c r="BV6" s="49"/>
      <c r="BX6" s="46"/>
      <c r="BY6" s="47"/>
      <c r="CA6" s="48"/>
      <c r="CB6" s="49"/>
      <c r="CD6" s="46"/>
      <c r="CE6" s="47"/>
      <c r="CG6" s="48"/>
      <c r="CH6" s="49"/>
      <c r="CJ6" s="46"/>
      <c r="CK6" s="47"/>
      <c r="CM6" s="48"/>
      <c r="CN6" s="49"/>
      <c r="CP6" s="46"/>
      <c r="CQ6" s="47"/>
      <c r="CS6" s="48"/>
      <c r="CT6" s="49"/>
      <c r="CV6" s="46"/>
      <c r="CW6" s="47"/>
      <c r="CY6" s="48"/>
      <c r="CZ6" s="49"/>
      <c r="DB6" s="46"/>
      <c r="DC6" s="47"/>
      <c r="DE6" s="48"/>
      <c r="DF6" s="49"/>
      <c r="DH6" s="46"/>
      <c r="DI6" s="47"/>
      <c r="DK6" s="48"/>
      <c r="DL6" s="49"/>
      <c r="DN6" s="46"/>
      <c r="DO6" s="47"/>
      <c r="DQ6" s="48"/>
      <c r="DR6" s="49"/>
      <c r="DT6" s="46"/>
      <c r="DU6" s="47"/>
      <c r="DW6" s="48"/>
      <c r="DX6" s="49"/>
      <c r="DZ6" s="46"/>
      <c r="EA6" s="47"/>
      <c r="EC6" s="48"/>
      <c r="ED6" s="49"/>
      <c r="EF6" s="46"/>
      <c r="EG6" s="47"/>
      <c r="EI6" s="48"/>
      <c r="EJ6" s="49"/>
      <c r="EL6" s="46"/>
      <c r="EM6" s="47"/>
      <c r="EO6" s="48"/>
      <c r="EP6" s="49"/>
      <c r="ER6" s="46"/>
      <c r="ES6" s="47"/>
      <c r="EU6" s="48"/>
      <c r="EV6" s="49"/>
      <c r="EX6" s="46"/>
      <c r="EY6" s="47"/>
      <c r="FA6" s="48"/>
      <c r="FB6" s="49"/>
      <c r="FD6" s="46"/>
      <c r="FE6" s="47"/>
      <c r="FG6" s="48"/>
      <c r="FH6" s="49"/>
      <c r="FJ6" s="46"/>
      <c r="FK6" s="47"/>
      <c r="FM6" s="48"/>
      <c r="FN6" s="49"/>
      <c r="FP6" s="46"/>
      <c r="FQ6" s="47"/>
      <c r="FS6" s="48"/>
      <c r="FT6" s="49"/>
      <c r="FV6" s="46"/>
      <c r="FW6" s="47"/>
      <c r="FY6" s="48"/>
      <c r="FZ6" s="49"/>
      <c r="GB6" s="46"/>
      <c r="GC6" s="47"/>
      <c r="GE6" s="48"/>
      <c r="GF6" s="49"/>
      <c r="GH6" s="46"/>
      <c r="GI6" s="47"/>
      <c r="GK6" s="48"/>
      <c r="GL6" s="49"/>
      <c r="GN6" s="46"/>
      <c r="GO6" s="47"/>
      <c r="GQ6" s="48"/>
      <c r="GR6" s="49"/>
      <c r="GT6" s="46"/>
      <c r="GU6" s="47"/>
      <c r="GW6" s="48"/>
      <c r="GX6" s="49"/>
      <c r="GZ6" s="46"/>
      <c r="HA6" s="47"/>
      <c r="HC6" s="48"/>
      <c r="HD6" s="49"/>
      <c r="HF6" s="46"/>
      <c r="HG6" s="47"/>
      <c r="HI6" s="48"/>
      <c r="HJ6" s="49"/>
      <c r="HL6" s="46"/>
      <c r="HM6" s="47"/>
      <c r="HO6" s="48"/>
      <c r="HP6" s="49"/>
      <c r="HR6" s="46"/>
      <c r="HS6" s="47"/>
      <c r="HU6" s="48"/>
      <c r="HV6" s="49"/>
      <c r="HX6" s="46"/>
      <c r="HY6" s="47"/>
      <c r="IA6" s="48"/>
      <c r="IB6" s="49"/>
      <c r="ID6" s="46"/>
      <c r="IE6" s="47"/>
      <c r="IG6" s="48"/>
      <c r="IH6" s="49"/>
      <c r="IJ6" s="46"/>
      <c r="IK6" s="47"/>
      <c r="IM6" s="48"/>
      <c r="IN6" s="49"/>
      <c r="IP6" s="46"/>
      <c r="IQ6" s="47"/>
      <c r="IS6" s="48"/>
      <c r="IT6" s="49"/>
      <c r="IV6" s="46"/>
      <c r="IW6" s="47"/>
      <c r="IY6" s="48"/>
      <c r="IZ6" s="49"/>
      <c r="JB6" s="46"/>
      <c r="JC6" s="47"/>
      <c r="JE6" s="48"/>
      <c r="JF6" s="49"/>
      <c r="JH6" s="46"/>
      <c r="JI6" s="47"/>
      <c r="JK6" s="48"/>
      <c r="JL6" s="49"/>
      <c r="JN6" s="46"/>
      <c r="JO6" s="47"/>
      <c r="JQ6" s="48"/>
      <c r="JR6" s="49"/>
      <c r="JT6" s="46"/>
      <c r="JU6" s="47"/>
      <c r="JW6" s="48"/>
      <c r="JX6" s="49"/>
      <c r="JZ6" s="46"/>
      <c r="KA6" s="47"/>
      <c r="KC6" s="48"/>
      <c r="KD6" s="49"/>
      <c r="KF6" s="46"/>
      <c r="KG6" s="47"/>
      <c r="KI6" s="48"/>
      <c r="KJ6" s="49"/>
      <c r="KL6" s="46"/>
      <c r="KM6" s="47"/>
      <c r="KO6" s="48"/>
      <c r="KP6" s="49"/>
      <c r="KR6" s="46"/>
      <c r="KS6" s="47"/>
      <c r="KU6" s="48"/>
      <c r="KV6" s="49"/>
      <c r="KX6" s="46"/>
      <c r="KY6" s="47"/>
      <c r="LA6" s="48"/>
      <c r="LB6" s="49"/>
      <c r="LD6" s="46"/>
      <c r="LE6" s="47"/>
      <c r="LG6" s="48"/>
      <c r="LH6" s="49"/>
      <c r="LJ6" s="46"/>
      <c r="LK6" s="47"/>
      <c r="LM6" s="48"/>
      <c r="LN6" s="49"/>
      <c r="LP6" s="46"/>
      <c r="LQ6" s="47"/>
      <c r="LS6" s="48"/>
      <c r="LT6" s="49"/>
      <c r="LV6" s="46"/>
      <c r="LW6" s="47"/>
      <c r="LY6" s="48"/>
      <c r="LZ6" s="49"/>
      <c r="MB6" s="46"/>
      <c r="MC6" s="47"/>
      <c r="ME6" s="48"/>
      <c r="MF6" s="49"/>
      <c r="MK6" s="13">
        <f t="shared" si="110"/>
        <v>0</v>
      </c>
      <c r="ML6" s="13">
        <f t="shared" si="111"/>
        <v>0</v>
      </c>
      <c r="MM6" s="13">
        <f t="shared" si="112"/>
        <v>0</v>
      </c>
      <c r="MN6" s="13">
        <f t="shared" si="113"/>
        <v>0</v>
      </c>
      <c r="MO6" s="13">
        <f t="shared" si="114"/>
        <v>0</v>
      </c>
      <c r="MP6" s="13">
        <f t="shared" si="115"/>
        <v>0</v>
      </c>
      <c r="MQ6" s="13">
        <f t="shared" si="116"/>
        <v>0</v>
      </c>
      <c r="MR6" s="13">
        <f t="shared" si="117"/>
        <v>0</v>
      </c>
      <c r="MS6" s="13">
        <f t="shared" si="118"/>
        <v>0</v>
      </c>
      <c r="MT6" s="13">
        <f t="shared" si="119"/>
        <v>0</v>
      </c>
      <c r="MU6" s="13">
        <f t="shared" si="120"/>
        <v>0</v>
      </c>
      <c r="MV6" s="13">
        <f t="shared" si="121"/>
        <v>0</v>
      </c>
      <c r="MW6" s="13">
        <f t="shared" si="122"/>
        <v>0</v>
      </c>
      <c r="MX6" s="13">
        <f t="shared" si="123"/>
        <v>0</v>
      </c>
      <c r="MY6" s="13">
        <f t="shared" si="124"/>
        <v>0</v>
      </c>
      <c r="MZ6" s="13">
        <f t="shared" si="125"/>
        <v>0</v>
      </c>
      <c r="NA6" s="13">
        <f t="shared" si="126"/>
        <v>0</v>
      </c>
      <c r="NB6" s="13">
        <f t="shared" si="127"/>
        <v>0</v>
      </c>
      <c r="NC6" s="13">
        <f t="shared" si="128"/>
        <v>0</v>
      </c>
      <c r="ND6" s="13">
        <f t="shared" si="129"/>
        <v>0</v>
      </c>
      <c r="NE6" s="13">
        <f t="shared" si="130"/>
        <v>0</v>
      </c>
      <c r="NF6" s="13">
        <f t="shared" si="131"/>
        <v>0</v>
      </c>
      <c r="NG6" s="13">
        <f t="shared" si="132"/>
        <v>0</v>
      </c>
      <c r="NH6" s="13">
        <f t="shared" si="133"/>
        <v>0</v>
      </c>
      <c r="NI6" s="13">
        <f t="shared" si="134"/>
        <v>0</v>
      </c>
      <c r="NJ6" s="13">
        <f t="shared" si="135"/>
        <v>0</v>
      </c>
      <c r="NK6" s="13">
        <f t="shared" si="136"/>
        <v>0</v>
      </c>
      <c r="NL6" s="13">
        <f t="shared" si="137"/>
        <v>0</v>
      </c>
      <c r="NM6" s="13">
        <f t="shared" si="138"/>
        <v>0</v>
      </c>
      <c r="NN6" s="13">
        <f t="shared" si="139"/>
        <v>0</v>
      </c>
      <c r="NO6" s="13">
        <f t="shared" si="140"/>
        <v>0</v>
      </c>
      <c r="NP6" s="13">
        <f t="shared" si="141"/>
        <v>0</v>
      </c>
      <c r="NQ6" s="13">
        <f t="shared" si="142"/>
        <v>0</v>
      </c>
      <c r="NR6" s="13">
        <f t="shared" si="143"/>
        <v>0</v>
      </c>
      <c r="NS6" s="13">
        <f t="shared" si="144"/>
        <v>0</v>
      </c>
      <c r="NT6" s="13">
        <f t="shared" si="145"/>
        <v>0</v>
      </c>
      <c r="NU6" s="13">
        <f t="shared" si="146"/>
        <v>0</v>
      </c>
      <c r="NV6" s="13">
        <f t="shared" si="147"/>
        <v>0</v>
      </c>
      <c r="NW6" s="13">
        <f t="shared" si="148"/>
        <v>0</v>
      </c>
      <c r="NX6" s="13">
        <f t="shared" si="149"/>
        <v>0</v>
      </c>
      <c r="NY6" s="13">
        <f t="shared" si="150"/>
        <v>0</v>
      </c>
      <c r="NZ6" s="13">
        <f t="shared" si="151"/>
        <v>0</v>
      </c>
      <c r="OA6" s="13">
        <f t="shared" si="152"/>
        <v>0</v>
      </c>
      <c r="OB6" s="13">
        <f t="shared" si="153"/>
        <v>0</v>
      </c>
      <c r="OC6" s="13">
        <f t="shared" si="154"/>
        <v>0</v>
      </c>
      <c r="OD6" s="13">
        <f t="shared" si="155"/>
        <v>0</v>
      </c>
      <c r="OE6" s="13">
        <f t="shared" si="156"/>
        <v>0</v>
      </c>
      <c r="OF6" s="13">
        <f t="shared" si="157"/>
        <v>0</v>
      </c>
      <c r="OG6" s="13">
        <f t="shared" si="158"/>
        <v>0</v>
      </c>
      <c r="OH6" s="13">
        <f t="shared" si="159"/>
        <v>0</v>
      </c>
      <c r="OI6" s="13">
        <f t="shared" si="160"/>
        <v>0</v>
      </c>
      <c r="OJ6" s="13">
        <f t="shared" si="161"/>
        <v>0</v>
      </c>
      <c r="OK6" s="13">
        <f t="shared" si="162"/>
        <v>0</v>
      </c>
      <c r="OL6" s="13">
        <f t="shared" si="163"/>
        <v>0</v>
      </c>
      <c r="OM6" s="13">
        <f t="shared" si="164"/>
        <v>0</v>
      </c>
      <c r="ON6" s="13">
        <f t="shared" si="165"/>
        <v>0</v>
      </c>
      <c r="OO6" s="13">
        <f t="shared" si="166"/>
        <v>0</v>
      </c>
      <c r="OP6" s="13">
        <f t="shared" si="167"/>
        <v>0</v>
      </c>
      <c r="OQ6" s="13">
        <f t="shared" si="168"/>
        <v>0</v>
      </c>
      <c r="OR6" s="13">
        <f t="shared" si="169"/>
        <v>0</v>
      </c>
      <c r="OS6" s="13">
        <f t="shared" si="170"/>
        <v>0</v>
      </c>
      <c r="OT6" s="13">
        <f t="shared" si="171"/>
        <v>0</v>
      </c>
      <c r="OU6" s="13">
        <f t="shared" si="172"/>
        <v>0</v>
      </c>
      <c r="OV6" s="13">
        <f t="shared" si="173"/>
        <v>0</v>
      </c>
      <c r="OW6" s="13">
        <f t="shared" si="174"/>
        <v>0</v>
      </c>
      <c r="OX6" s="13">
        <f t="shared" si="175"/>
        <v>0</v>
      </c>
      <c r="OY6" s="13">
        <f t="shared" si="176"/>
        <v>0</v>
      </c>
      <c r="OZ6" s="13">
        <f t="shared" si="177"/>
        <v>0</v>
      </c>
      <c r="PA6" s="13">
        <f t="shared" si="178"/>
        <v>0</v>
      </c>
      <c r="PB6" s="13">
        <f t="shared" si="179"/>
        <v>0</v>
      </c>
      <c r="PC6" s="13">
        <f t="shared" si="180"/>
        <v>0</v>
      </c>
      <c r="PD6" s="13">
        <f t="shared" si="181"/>
        <v>0</v>
      </c>
      <c r="PE6" s="13">
        <f t="shared" si="182"/>
        <v>0</v>
      </c>
      <c r="PF6" s="13">
        <f t="shared" si="183"/>
        <v>0</v>
      </c>
      <c r="PG6" s="13">
        <f t="shared" si="184"/>
        <v>0</v>
      </c>
      <c r="PH6" s="13">
        <f t="shared" si="185"/>
        <v>0</v>
      </c>
      <c r="PI6" s="13">
        <f t="shared" si="186"/>
        <v>0</v>
      </c>
      <c r="PJ6" s="13">
        <f t="shared" si="187"/>
        <v>0</v>
      </c>
      <c r="PK6" s="13">
        <f t="shared" si="188"/>
        <v>0</v>
      </c>
      <c r="PL6" s="13">
        <f t="shared" si="189"/>
        <v>0</v>
      </c>
      <c r="PM6" s="13">
        <f t="shared" si="190"/>
        <v>0</v>
      </c>
      <c r="PN6" s="13">
        <f t="shared" si="191"/>
        <v>0</v>
      </c>
      <c r="PO6" s="13">
        <f t="shared" si="192"/>
        <v>0</v>
      </c>
      <c r="PP6" s="13">
        <f t="shared" si="193"/>
        <v>0</v>
      </c>
      <c r="PQ6" s="13">
        <f t="shared" si="194"/>
        <v>0</v>
      </c>
      <c r="PR6" s="13">
        <f t="shared" si="195"/>
        <v>0</v>
      </c>
      <c r="PS6" s="13">
        <f t="shared" si="196"/>
        <v>0</v>
      </c>
      <c r="PT6" s="13">
        <f t="shared" si="197"/>
        <v>0</v>
      </c>
      <c r="PU6" s="13">
        <f t="shared" si="198"/>
        <v>0</v>
      </c>
      <c r="PV6" s="13">
        <f t="shared" si="199"/>
        <v>0</v>
      </c>
      <c r="PW6" s="13">
        <f t="shared" si="200"/>
        <v>0</v>
      </c>
      <c r="PX6" s="13">
        <f t="shared" si="201"/>
        <v>0</v>
      </c>
      <c r="PY6" s="13">
        <f t="shared" si="202"/>
        <v>0</v>
      </c>
      <c r="PZ6" s="13">
        <f t="shared" si="203"/>
        <v>0</v>
      </c>
      <c r="QA6" s="13">
        <f t="shared" si="204"/>
        <v>0</v>
      </c>
      <c r="QB6" s="13">
        <f t="shared" si="205"/>
        <v>0</v>
      </c>
      <c r="QC6" s="13">
        <f t="shared" si="206"/>
        <v>0</v>
      </c>
      <c r="QD6" s="13">
        <f t="shared" si="207"/>
        <v>0</v>
      </c>
      <c r="QE6" s="13">
        <f t="shared" si="208"/>
        <v>0</v>
      </c>
      <c r="QF6" s="13">
        <f t="shared" si="209"/>
        <v>0</v>
      </c>
      <c r="QH6" s="11">
        <f>RANK(QL6,$QL$3:$QL$26)+COUNTIF(QL$3:QL6,QL6)-1</f>
        <v>4</v>
      </c>
      <c r="QI6" s="23">
        <f t="array" ref="QI6">SUM(IF(QL6&lt;$QL$3:$QL$26,1/COUNTIF($QL$3:$QL$26,$QL$3:$QL$26)))+1</f>
        <v>1</v>
      </c>
      <c r="QJ6" s="11" t="str">
        <f>Sheet2!A50</f>
        <v>Italy</v>
      </c>
      <c r="QK6" s="11" t="str">
        <f>IFERROR(VLOOKUP($QJ6,Sheet2!$A:$B,2,0),0)</f>
        <v>Italy</v>
      </c>
      <c r="QL6" s="13">
        <f t="shared" si="210"/>
        <v>0</v>
      </c>
      <c r="QM6" s="13"/>
      <c r="QN6" s="13">
        <f>RANK(QQ6,$QQ$4:$QQ$69)+COUNTIF(QQ$4:QQ6,QQ6)-1</f>
        <v>3</v>
      </c>
      <c r="QO6" s="29">
        <f t="array" ref="QO6">SUM(IF(QQ6&lt;$QQ$4:$QQ$69,1/COUNTIF($QQ$4:$QQ$69,$QQ$4:$QQ$69)))+1</f>
        <v>1</v>
      </c>
      <c r="QP6" s="11" t="str">
        <f>Sheet3!R4</f>
        <v>A. Finnbogason (Iceland)</v>
      </c>
      <c r="QQ6" s="13">
        <f t="shared" si="211"/>
        <v>0</v>
      </c>
      <c r="QS6" s="11">
        <f>'Euro 2016'!Y66</f>
        <v>3</v>
      </c>
      <c r="QT6" s="11" t="str">
        <f>IFERROR(VLOOKUP('Euro 2016'!R66,Sheet2!$A:$B,2,0),0)</f>
        <v>Italy</v>
      </c>
      <c r="QU6" s="11">
        <f t="shared" si="213"/>
        <v>0</v>
      </c>
      <c r="QV6" s="11"/>
      <c r="QX6" s="10"/>
    </row>
    <row r="7" spans="2:466">
      <c r="B7" s="36" t="s">
        <v>2624</v>
      </c>
      <c r="C7" s="37"/>
      <c r="D7" s="51" t="s">
        <v>2623</v>
      </c>
      <c r="E7" s="37"/>
      <c r="F7" s="52">
        <v>5</v>
      </c>
      <c r="G7" s="10"/>
      <c r="H7" s="10"/>
      <c r="I7" s="10"/>
      <c r="J7" s="10">
        <f t="shared" si="214"/>
        <v>4</v>
      </c>
      <c r="K7" s="39" t="str">
        <f>IFERROR(IF(L7="","",IF(ISNUMBER(MATCH(HLOOKUP($J7,$MK$74:$QF$89,($QG$79-$QG$74+1),0),K$4:K6,0)),"",HLOOKUP($J7,$MK$74:$QF$89,($QG$79-$QG$74+1),0))),"")</f>
        <v/>
      </c>
      <c r="L7" s="40" t="str">
        <f t="shared" si="215"/>
        <v/>
      </c>
      <c r="M7" s="41" t="str">
        <f t="array" ref="M7">IFERROR(IF(HLOOKUP($J7,$MK$74:$QF$89,($QG$83-$QG$74+1),0)=0,"",HLOOKUP($J7,$MK$74:$QF$89,($QG$83-$QG$74+1),0)),0)</f>
        <v/>
      </c>
      <c r="N7" s="10"/>
      <c r="O7" s="10">
        <f t="shared" si="216"/>
        <v>4</v>
      </c>
      <c r="P7" s="39" t="str">
        <f>IFERROR(IF(Q7="","",IF(ISNUMBER(MATCH(HLOOKUP($T7,$MK$75:$OP$89,($QG$80-$QG$75+1),0),P$4:P6,0)),"",HLOOKUP($T7,$MK$75:$OP$89,($QG$80-$QG$75+1),0))),"")</f>
        <v/>
      </c>
      <c r="Q7" s="40" t="str">
        <f t="shared" si="217"/>
        <v/>
      </c>
      <c r="R7" s="41" t="str">
        <f t="array" ref="R7">IFERROR(IF(HLOOKUP($O7,$MK$75:$QF$89,($QG$89-$QG$75+1),0)=0,"",HLOOKUP($O7,$MK$75:$QF$89,($QG$89-$QG$75+1),0)),0)</f>
        <v/>
      </c>
      <c r="S7" s="10"/>
      <c r="T7" s="10">
        <f t="shared" si="218"/>
        <v>4</v>
      </c>
      <c r="U7" s="39" t="str">
        <f>IFERROR(IF(V7="","",IF(ISNUMBER(MATCH(HLOOKUP($O7,$MK$76:$QF$89,($QG$81-$QG$76+1),0),U$4:U6,0)),"",HLOOKUP($O7,$MK$76:$QF$89,($QG$81-$QG$76+1),0))),"")</f>
        <v/>
      </c>
      <c r="V7" s="40" t="str">
        <f t="shared" si="106"/>
        <v/>
      </c>
      <c r="W7" s="41" t="str">
        <f t="array" ref="W7">IFERROR(IF(HLOOKUP($T7,$MK$76:$QF$89,($QG$87-$QG$76+1),0)=0,"",HLOOKUP($T7,$MK$76:$QF$89,($QG$87-$QG$76+1),0)),0)</f>
        <v/>
      </c>
      <c r="Y7" s="9">
        <v>4</v>
      </c>
      <c r="Z7" s="39" t="str">
        <f>IFERROR(IF(AA7="","",IF(ISNUMBER(MATCH(VLOOKUP($Y7,$QH$3:$QL$26,2,0),Z$4:Z6,0)),"",VLOOKUP($Y7,$QH$3:$QL$26,2,0))),"")</f>
        <v/>
      </c>
      <c r="AA7" s="40" t="str">
        <f t="shared" si="107"/>
        <v/>
      </c>
      <c r="AB7" s="42" t="str">
        <f t="shared" si="108"/>
        <v/>
      </c>
      <c r="AC7" s="43" t="str">
        <f t="shared" si="109"/>
        <v/>
      </c>
      <c r="AE7" s="29">
        <f t="array" ref="AE7">IFERROR(SUM(IF(AG7&lt;$AG$4:$AG$69,1/COUNTIF($AG$4:$AG$69,$AG$4:$AG$69)))+1,0)</f>
        <v>1</v>
      </c>
      <c r="AF7" s="44" t="str">
        <f>Sheet3!R5</f>
        <v>A. Griezmann (France)</v>
      </c>
      <c r="AG7" s="45">
        <v>0</v>
      </c>
      <c r="AH7" s="29">
        <f t="shared" si="212"/>
        <v>15</v>
      </c>
      <c r="AI7" s="10"/>
      <c r="AJ7" s="10"/>
      <c r="AK7" s="10"/>
      <c r="AL7" s="13">
        <f>IF(OR(ISBLANK('Euro 2016'!L26),ISBLANK('Euro 2016'!M26)),0,1)</f>
        <v>1</v>
      </c>
      <c r="AM7" s="11" t="s">
        <v>2372</v>
      </c>
      <c r="AN7" s="11" t="str">
        <f>IFERROR(VLOOKUP(IF(VLOOKUP($AM7,'Euro 2016'!$B$23:$N$87,10,0)="","",VLOOKUP($AM7,'Euro 2016'!$B$23:$N$87,10,0)),Sheet2!$A:$B,2,0),"")</f>
        <v>England</v>
      </c>
      <c r="AO7" s="11" t="str">
        <f>IFERROR(VLOOKUP(IF(VLOOKUP($AM7,'Euro 2016'!$B$23:$N$87,13,0)="","",VLOOKUP($AM7,'Euro 2016'!$B$23:$N$87,13,0)),Sheet2!$A:$B,2,0),"")</f>
        <v>Russia</v>
      </c>
      <c r="AQ7" s="13">
        <f>IFERROR(IF(VLOOKUP($AM7,'Euro 2016'!$B$23:$N$87,11,0)="","",VLOOKUP($AM7,'Euro 2016'!$B$23:$N$87,11,0)),"")</f>
        <v>3</v>
      </c>
      <c r="AR7" s="13">
        <f>IFERROR(IF(VLOOKUP($AM7,'Euro 2016'!$B$23:$N$87,12,0)="","",VLOOKUP($AM7,'Euro 2016'!$B$23:$N$87,12,0)),"")</f>
        <v>2</v>
      </c>
      <c r="AT7" s="46"/>
      <c r="AU7" s="47"/>
      <c r="AW7" s="48"/>
      <c r="AX7" s="49"/>
      <c r="AZ7" s="46"/>
      <c r="BA7" s="47"/>
      <c r="BC7" s="48"/>
      <c r="BD7" s="49"/>
      <c r="BF7" s="46"/>
      <c r="BG7" s="47"/>
      <c r="BI7" s="48"/>
      <c r="BJ7" s="49"/>
      <c r="BL7" s="46"/>
      <c r="BM7" s="47"/>
      <c r="BO7" s="48"/>
      <c r="BP7" s="49"/>
      <c r="BR7" s="46"/>
      <c r="BS7" s="47"/>
      <c r="BU7" s="48"/>
      <c r="BV7" s="49"/>
      <c r="BX7" s="46"/>
      <c r="BY7" s="47"/>
      <c r="CA7" s="48"/>
      <c r="CB7" s="49"/>
      <c r="CD7" s="46"/>
      <c r="CE7" s="47"/>
      <c r="CG7" s="48"/>
      <c r="CH7" s="49"/>
      <c r="CJ7" s="46"/>
      <c r="CK7" s="47"/>
      <c r="CM7" s="48"/>
      <c r="CN7" s="49"/>
      <c r="CP7" s="46"/>
      <c r="CQ7" s="47"/>
      <c r="CS7" s="48"/>
      <c r="CT7" s="49"/>
      <c r="CV7" s="46"/>
      <c r="CW7" s="47"/>
      <c r="CY7" s="48"/>
      <c r="CZ7" s="49"/>
      <c r="DB7" s="46"/>
      <c r="DC7" s="47"/>
      <c r="DE7" s="48"/>
      <c r="DF7" s="49"/>
      <c r="DH7" s="46"/>
      <c r="DI7" s="47"/>
      <c r="DK7" s="48"/>
      <c r="DL7" s="49"/>
      <c r="DN7" s="46"/>
      <c r="DO7" s="47"/>
      <c r="DQ7" s="48"/>
      <c r="DR7" s="49"/>
      <c r="DT7" s="46"/>
      <c r="DU7" s="47"/>
      <c r="DW7" s="48"/>
      <c r="DX7" s="49"/>
      <c r="DZ7" s="46"/>
      <c r="EA7" s="47"/>
      <c r="EC7" s="48"/>
      <c r="ED7" s="49"/>
      <c r="EF7" s="46"/>
      <c r="EG7" s="47"/>
      <c r="EI7" s="48"/>
      <c r="EJ7" s="49"/>
      <c r="EL7" s="46"/>
      <c r="EM7" s="47"/>
      <c r="EO7" s="48"/>
      <c r="EP7" s="49"/>
      <c r="ER7" s="46"/>
      <c r="ES7" s="47"/>
      <c r="EU7" s="48"/>
      <c r="EV7" s="49"/>
      <c r="EX7" s="46"/>
      <c r="EY7" s="47"/>
      <c r="FA7" s="48"/>
      <c r="FB7" s="49"/>
      <c r="FD7" s="46"/>
      <c r="FE7" s="47"/>
      <c r="FG7" s="48"/>
      <c r="FH7" s="49"/>
      <c r="FJ7" s="46"/>
      <c r="FK7" s="47"/>
      <c r="FM7" s="48"/>
      <c r="FN7" s="49"/>
      <c r="FP7" s="46"/>
      <c r="FQ7" s="47"/>
      <c r="FS7" s="48"/>
      <c r="FT7" s="49"/>
      <c r="FV7" s="46"/>
      <c r="FW7" s="47"/>
      <c r="FY7" s="48"/>
      <c r="FZ7" s="49"/>
      <c r="GB7" s="46"/>
      <c r="GC7" s="47"/>
      <c r="GE7" s="48"/>
      <c r="GF7" s="49"/>
      <c r="GH7" s="46"/>
      <c r="GI7" s="47"/>
      <c r="GK7" s="48"/>
      <c r="GL7" s="49"/>
      <c r="GN7" s="46"/>
      <c r="GO7" s="47"/>
      <c r="GQ7" s="48"/>
      <c r="GR7" s="49"/>
      <c r="GT7" s="46"/>
      <c r="GU7" s="47"/>
      <c r="GW7" s="48"/>
      <c r="GX7" s="49"/>
      <c r="GZ7" s="46"/>
      <c r="HA7" s="47"/>
      <c r="HC7" s="48"/>
      <c r="HD7" s="49"/>
      <c r="HF7" s="46"/>
      <c r="HG7" s="47"/>
      <c r="HI7" s="48"/>
      <c r="HJ7" s="49"/>
      <c r="HL7" s="46"/>
      <c r="HM7" s="47"/>
      <c r="HO7" s="48"/>
      <c r="HP7" s="49"/>
      <c r="HR7" s="46"/>
      <c r="HS7" s="47"/>
      <c r="HU7" s="48"/>
      <c r="HV7" s="49"/>
      <c r="HX7" s="46"/>
      <c r="HY7" s="47"/>
      <c r="IA7" s="48"/>
      <c r="IB7" s="49"/>
      <c r="ID7" s="46"/>
      <c r="IE7" s="47"/>
      <c r="IG7" s="48"/>
      <c r="IH7" s="49"/>
      <c r="IJ7" s="46"/>
      <c r="IK7" s="47"/>
      <c r="IM7" s="48"/>
      <c r="IN7" s="49"/>
      <c r="IP7" s="46"/>
      <c r="IQ7" s="47"/>
      <c r="IS7" s="48"/>
      <c r="IT7" s="49"/>
      <c r="IV7" s="46"/>
      <c r="IW7" s="47"/>
      <c r="IY7" s="48"/>
      <c r="IZ7" s="49"/>
      <c r="JB7" s="46"/>
      <c r="JC7" s="47"/>
      <c r="JE7" s="48"/>
      <c r="JF7" s="49"/>
      <c r="JH7" s="46"/>
      <c r="JI7" s="47"/>
      <c r="JK7" s="48"/>
      <c r="JL7" s="49"/>
      <c r="JN7" s="46"/>
      <c r="JO7" s="47"/>
      <c r="JQ7" s="48"/>
      <c r="JR7" s="49"/>
      <c r="JT7" s="46"/>
      <c r="JU7" s="47"/>
      <c r="JW7" s="48"/>
      <c r="JX7" s="49"/>
      <c r="JZ7" s="46"/>
      <c r="KA7" s="47"/>
      <c r="KC7" s="48"/>
      <c r="KD7" s="49"/>
      <c r="KF7" s="46"/>
      <c r="KG7" s="47"/>
      <c r="KI7" s="48"/>
      <c r="KJ7" s="49"/>
      <c r="KL7" s="46"/>
      <c r="KM7" s="47"/>
      <c r="KO7" s="48"/>
      <c r="KP7" s="49"/>
      <c r="KR7" s="46"/>
      <c r="KS7" s="47"/>
      <c r="KU7" s="48"/>
      <c r="KV7" s="49"/>
      <c r="KX7" s="46"/>
      <c r="KY7" s="47"/>
      <c r="LA7" s="48"/>
      <c r="LB7" s="49"/>
      <c r="LD7" s="46"/>
      <c r="LE7" s="47"/>
      <c r="LG7" s="48"/>
      <c r="LH7" s="49"/>
      <c r="LJ7" s="46"/>
      <c r="LK7" s="47"/>
      <c r="LM7" s="48"/>
      <c r="LN7" s="49"/>
      <c r="LP7" s="46"/>
      <c r="LQ7" s="47"/>
      <c r="LS7" s="48"/>
      <c r="LT7" s="49"/>
      <c r="LV7" s="46"/>
      <c r="LW7" s="47"/>
      <c r="LY7" s="48"/>
      <c r="LZ7" s="49"/>
      <c r="MB7" s="46"/>
      <c r="MC7" s="47"/>
      <c r="ME7" s="48"/>
      <c r="MF7" s="49"/>
      <c r="MK7" s="13">
        <f t="shared" si="110"/>
        <v>0</v>
      </c>
      <c r="ML7" s="13">
        <f t="shared" si="111"/>
        <v>0</v>
      </c>
      <c r="MM7" s="13">
        <f t="shared" si="112"/>
        <v>0</v>
      </c>
      <c r="MN7" s="13">
        <f t="shared" si="113"/>
        <v>0</v>
      </c>
      <c r="MO7" s="13">
        <f t="shared" si="114"/>
        <v>0</v>
      </c>
      <c r="MP7" s="13">
        <f t="shared" si="115"/>
        <v>0</v>
      </c>
      <c r="MQ7" s="13">
        <f t="shared" si="116"/>
        <v>0</v>
      </c>
      <c r="MR7" s="13">
        <f t="shared" si="117"/>
        <v>0</v>
      </c>
      <c r="MS7" s="13">
        <f t="shared" si="118"/>
        <v>0</v>
      </c>
      <c r="MT7" s="13">
        <f t="shared" si="119"/>
        <v>0</v>
      </c>
      <c r="MU7" s="13">
        <f t="shared" si="120"/>
        <v>0</v>
      </c>
      <c r="MV7" s="13">
        <f t="shared" si="121"/>
        <v>0</v>
      </c>
      <c r="MW7" s="13">
        <f t="shared" si="122"/>
        <v>0</v>
      </c>
      <c r="MX7" s="13">
        <f t="shared" si="123"/>
        <v>0</v>
      </c>
      <c r="MY7" s="13">
        <f t="shared" si="124"/>
        <v>0</v>
      </c>
      <c r="MZ7" s="13">
        <f t="shared" si="125"/>
        <v>0</v>
      </c>
      <c r="NA7" s="13">
        <f t="shared" si="126"/>
        <v>0</v>
      </c>
      <c r="NB7" s="13">
        <f t="shared" si="127"/>
        <v>0</v>
      </c>
      <c r="NC7" s="13">
        <f t="shared" si="128"/>
        <v>0</v>
      </c>
      <c r="ND7" s="13">
        <f t="shared" si="129"/>
        <v>0</v>
      </c>
      <c r="NE7" s="13">
        <f t="shared" si="130"/>
        <v>0</v>
      </c>
      <c r="NF7" s="13">
        <f t="shared" si="131"/>
        <v>0</v>
      </c>
      <c r="NG7" s="13">
        <f t="shared" si="132"/>
        <v>0</v>
      </c>
      <c r="NH7" s="13">
        <f t="shared" si="133"/>
        <v>0</v>
      </c>
      <c r="NI7" s="13">
        <f t="shared" si="134"/>
        <v>0</v>
      </c>
      <c r="NJ7" s="13">
        <f t="shared" si="135"/>
        <v>0</v>
      </c>
      <c r="NK7" s="13">
        <f t="shared" si="136"/>
        <v>0</v>
      </c>
      <c r="NL7" s="13">
        <f t="shared" si="137"/>
        <v>0</v>
      </c>
      <c r="NM7" s="13">
        <f t="shared" si="138"/>
        <v>0</v>
      </c>
      <c r="NN7" s="13">
        <f t="shared" si="139"/>
        <v>0</v>
      </c>
      <c r="NO7" s="13">
        <f t="shared" si="140"/>
        <v>0</v>
      </c>
      <c r="NP7" s="13">
        <f t="shared" si="141"/>
        <v>0</v>
      </c>
      <c r="NQ7" s="13">
        <f t="shared" si="142"/>
        <v>0</v>
      </c>
      <c r="NR7" s="13">
        <f t="shared" si="143"/>
        <v>0</v>
      </c>
      <c r="NS7" s="13">
        <f t="shared" si="144"/>
        <v>0</v>
      </c>
      <c r="NT7" s="13">
        <f t="shared" si="145"/>
        <v>0</v>
      </c>
      <c r="NU7" s="13">
        <f t="shared" si="146"/>
        <v>0</v>
      </c>
      <c r="NV7" s="13">
        <f t="shared" si="147"/>
        <v>0</v>
      </c>
      <c r="NW7" s="13">
        <f t="shared" si="148"/>
        <v>0</v>
      </c>
      <c r="NX7" s="13">
        <f t="shared" si="149"/>
        <v>0</v>
      </c>
      <c r="NY7" s="13">
        <f t="shared" si="150"/>
        <v>0</v>
      </c>
      <c r="NZ7" s="13">
        <f t="shared" si="151"/>
        <v>0</v>
      </c>
      <c r="OA7" s="13">
        <f t="shared" si="152"/>
        <v>0</v>
      </c>
      <c r="OB7" s="13">
        <f t="shared" si="153"/>
        <v>0</v>
      </c>
      <c r="OC7" s="13">
        <f t="shared" si="154"/>
        <v>0</v>
      </c>
      <c r="OD7" s="13">
        <f t="shared" si="155"/>
        <v>0</v>
      </c>
      <c r="OE7" s="13">
        <f t="shared" si="156"/>
        <v>0</v>
      </c>
      <c r="OF7" s="13">
        <f t="shared" si="157"/>
        <v>0</v>
      </c>
      <c r="OG7" s="13">
        <f t="shared" si="158"/>
        <v>0</v>
      </c>
      <c r="OH7" s="13">
        <f t="shared" si="159"/>
        <v>0</v>
      </c>
      <c r="OI7" s="13">
        <f t="shared" si="160"/>
        <v>0</v>
      </c>
      <c r="OJ7" s="13">
        <f t="shared" si="161"/>
        <v>0</v>
      </c>
      <c r="OK7" s="13">
        <f t="shared" si="162"/>
        <v>0</v>
      </c>
      <c r="OL7" s="13">
        <f t="shared" si="163"/>
        <v>0</v>
      </c>
      <c r="OM7" s="13">
        <f t="shared" si="164"/>
        <v>0</v>
      </c>
      <c r="ON7" s="13">
        <f t="shared" si="165"/>
        <v>0</v>
      </c>
      <c r="OO7" s="13">
        <f t="shared" si="166"/>
        <v>0</v>
      </c>
      <c r="OP7" s="13">
        <f t="shared" si="167"/>
        <v>0</v>
      </c>
      <c r="OQ7" s="13">
        <f t="shared" si="168"/>
        <v>0</v>
      </c>
      <c r="OR7" s="13">
        <f t="shared" si="169"/>
        <v>0</v>
      </c>
      <c r="OS7" s="13">
        <f t="shared" si="170"/>
        <v>0</v>
      </c>
      <c r="OT7" s="13">
        <f t="shared" si="171"/>
        <v>0</v>
      </c>
      <c r="OU7" s="13">
        <f t="shared" si="172"/>
        <v>0</v>
      </c>
      <c r="OV7" s="13">
        <f t="shared" si="173"/>
        <v>0</v>
      </c>
      <c r="OW7" s="13">
        <f t="shared" si="174"/>
        <v>0</v>
      </c>
      <c r="OX7" s="13">
        <f t="shared" si="175"/>
        <v>0</v>
      </c>
      <c r="OY7" s="13">
        <f t="shared" si="176"/>
        <v>0</v>
      </c>
      <c r="OZ7" s="13">
        <f t="shared" si="177"/>
        <v>0</v>
      </c>
      <c r="PA7" s="13">
        <f t="shared" si="178"/>
        <v>0</v>
      </c>
      <c r="PB7" s="13">
        <f t="shared" si="179"/>
        <v>0</v>
      </c>
      <c r="PC7" s="13">
        <f t="shared" si="180"/>
        <v>0</v>
      </c>
      <c r="PD7" s="13">
        <f t="shared" si="181"/>
        <v>0</v>
      </c>
      <c r="PE7" s="13">
        <f t="shared" si="182"/>
        <v>0</v>
      </c>
      <c r="PF7" s="13">
        <f t="shared" si="183"/>
        <v>0</v>
      </c>
      <c r="PG7" s="13">
        <f t="shared" si="184"/>
        <v>0</v>
      </c>
      <c r="PH7" s="13">
        <f t="shared" si="185"/>
        <v>0</v>
      </c>
      <c r="PI7" s="13">
        <f t="shared" si="186"/>
        <v>0</v>
      </c>
      <c r="PJ7" s="13">
        <f t="shared" si="187"/>
        <v>0</v>
      </c>
      <c r="PK7" s="13">
        <f t="shared" si="188"/>
        <v>0</v>
      </c>
      <c r="PL7" s="13">
        <f t="shared" si="189"/>
        <v>0</v>
      </c>
      <c r="PM7" s="13">
        <f t="shared" si="190"/>
        <v>0</v>
      </c>
      <c r="PN7" s="13">
        <f t="shared" si="191"/>
        <v>0</v>
      </c>
      <c r="PO7" s="13">
        <f t="shared" si="192"/>
        <v>0</v>
      </c>
      <c r="PP7" s="13">
        <f t="shared" si="193"/>
        <v>0</v>
      </c>
      <c r="PQ7" s="13">
        <f t="shared" si="194"/>
        <v>0</v>
      </c>
      <c r="PR7" s="13">
        <f t="shared" si="195"/>
        <v>0</v>
      </c>
      <c r="PS7" s="13">
        <f t="shared" si="196"/>
        <v>0</v>
      </c>
      <c r="PT7" s="13">
        <f t="shared" si="197"/>
        <v>0</v>
      </c>
      <c r="PU7" s="13">
        <f t="shared" si="198"/>
        <v>0</v>
      </c>
      <c r="PV7" s="13">
        <f t="shared" si="199"/>
        <v>0</v>
      </c>
      <c r="PW7" s="13">
        <f t="shared" si="200"/>
        <v>0</v>
      </c>
      <c r="PX7" s="13">
        <f t="shared" si="201"/>
        <v>0</v>
      </c>
      <c r="PY7" s="13">
        <f t="shared" si="202"/>
        <v>0</v>
      </c>
      <c r="PZ7" s="13">
        <f t="shared" si="203"/>
        <v>0</v>
      </c>
      <c r="QA7" s="13">
        <f t="shared" si="204"/>
        <v>0</v>
      </c>
      <c r="QB7" s="13">
        <f t="shared" si="205"/>
        <v>0</v>
      </c>
      <c r="QC7" s="13">
        <f t="shared" si="206"/>
        <v>0</v>
      </c>
      <c r="QD7" s="13">
        <f t="shared" si="207"/>
        <v>0</v>
      </c>
      <c r="QE7" s="13">
        <f t="shared" si="208"/>
        <v>0</v>
      </c>
      <c r="QF7" s="13">
        <f t="shared" si="209"/>
        <v>0</v>
      </c>
      <c r="QH7" s="11">
        <f>RANK(QL7,$QL$3:$QL$26)+COUNTIF(QL$3:QL7,QL7)-1</f>
        <v>5</v>
      </c>
      <c r="QI7" s="23">
        <f t="array" ref="QI7">SUM(IF(QL7&lt;$QL$3:$QL$26,1/COUNTIF($QL$3:$QL$26,$QL$3:$QL$26)))+1</f>
        <v>1</v>
      </c>
      <c r="QJ7" s="11" t="str">
        <f>Sheet2!A51</f>
        <v>Portugal</v>
      </c>
      <c r="QK7" s="11" t="str">
        <f>IFERROR(VLOOKUP($QJ7,Sheet2!$A:$B,2,0),0)</f>
        <v>Portugal</v>
      </c>
      <c r="QL7" s="13">
        <f t="shared" si="210"/>
        <v>0</v>
      </c>
      <c r="QM7" s="13"/>
      <c r="QN7" s="13">
        <f>RANK(QQ7,$QQ$4:$QQ$69)+COUNTIF(QQ$4:QQ7,QQ7)-1</f>
        <v>4</v>
      </c>
      <c r="QO7" s="29">
        <f t="array" ref="QO7">SUM(IF(QQ7&lt;$QQ$4:$QQ$69,1/COUNTIF($QQ$4:$QQ$69,$QQ$4:$QQ$69)))+1</f>
        <v>1</v>
      </c>
      <c r="QP7" s="11" t="str">
        <f>Sheet3!R5</f>
        <v>A. Griezmann (France)</v>
      </c>
      <c r="QQ7" s="13">
        <f t="shared" si="211"/>
        <v>0</v>
      </c>
      <c r="QS7" s="11">
        <f>'Euro 2016'!Y67</f>
        <v>3</v>
      </c>
      <c r="QT7" s="11" t="str">
        <f>IFERROR(VLOOKUP('Euro 2016'!R67,Sheet2!$A:$B,2,0),0)</f>
        <v>Germany</v>
      </c>
      <c r="QU7" s="11">
        <f t="shared" si="213"/>
        <v>0</v>
      </c>
      <c r="QX7" s="10"/>
    </row>
    <row r="8" spans="2:466">
      <c r="B8" s="53"/>
      <c r="C8" s="37"/>
      <c r="D8" s="37"/>
      <c r="E8" s="37"/>
      <c r="F8" s="37"/>
      <c r="G8" s="10"/>
      <c r="H8" s="10"/>
      <c r="I8" s="10"/>
      <c r="J8" s="10">
        <f t="shared" si="214"/>
        <v>5</v>
      </c>
      <c r="K8" s="39" t="str">
        <f>IFERROR(IF(L8="","",IF(ISNUMBER(MATCH(HLOOKUP($J8,$MK$74:$QF$89,($QG$79-$QG$74+1),0),K$4:K7,0)),"",HLOOKUP($J8,$MK$74:$QF$89,($QG$79-$QG$74+1),0))),"")</f>
        <v/>
      </c>
      <c r="L8" s="40" t="str">
        <f t="shared" si="215"/>
        <v/>
      </c>
      <c r="M8" s="41" t="str">
        <f t="array" ref="M8">IFERROR(IF(HLOOKUP($J8,$MK$74:$QF$89,($QG$83-$QG$74+1),0)=0,"",HLOOKUP($J8,$MK$74:$QF$89,($QG$83-$QG$74+1),0)),0)</f>
        <v/>
      </c>
      <c r="N8" s="10"/>
      <c r="O8" s="10">
        <f t="shared" si="216"/>
        <v>5</v>
      </c>
      <c r="P8" s="39" t="str">
        <f>IFERROR(IF(Q8="","",IF(ISNUMBER(MATCH(HLOOKUP($T8,$MK$75:$OP$89,($QG$80-$QG$75+1),0),P$4:P7,0)),"",HLOOKUP($T8,$MK$75:$OP$89,($QG$80-$QG$75+1),0))),"")</f>
        <v/>
      </c>
      <c r="Q8" s="40" t="str">
        <f t="shared" si="217"/>
        <v/>
      </c>
      <c r="R8" s="41" t="str">
        <f t="array" ref="R8">IFERROR(IF(HLOOKUP($O8,$MK$75:$QF$89,($QG$89-$QG$75+1),0)=0,"",HLOOKUP($O8,$MK$75:$QF$89,($QG$89-$QG$75+1),0)),0)</f>
        <v/>
      </c>
      <c r="S8" s="10"/>
      <c r="T8" s="10">
        <f t="shared" si="218"/>
        <v>5</v>
      </c>
      <c r="U8" s="39" t="str">
        <f>IFERROR(IF(V8="","",IF(ISNUMBER(MATCH(HLOOKUP($O8,$MK$76:$QF$89,($QG$81-$QG$76+1),0),U$4:U7,0)),"",HLOOKUP($O8,$MK$76:$QF$89,($QG$81-$QG$76+1),0))),"")</f>
        <v/>
      </c>
      <c r="V8" s="40" t="str">
        <f t="shared" si="106"/>
        <v/>
      </c>
      <c r="W8" s="41" t="str">
        <f t="array" ref="W8">IFERROR(IF(HLOOKUP($T8,$MK$76:$QF$89,($QG$87-$QG$76+1),0)=0,"",HLOOKUP($T8,$MK$76:$QF$89,($QG$87-$QG$76+1),0)),0)</f>
        <v/>
      </c>
      <c r="Y8" s="9">
        <v>5</v>
      </c>
      <c r="Z8" s="39" t="str">
        <f>IFERROR(IF(AA8="","",IF(ISNUMBER(MATCH(VLOOKUP($Y8,$QH$3:$QL$26,2,0),Z$4:Z7,0)),"",VLOOKUP($Y8,$QH$3:$QL$26,2,0))),"")</f>
        <v/>
      </c>
      <c r="AA8" s="40" t="str">
        <f t="shared" si="107"/>
        <v/>
      </c>
      <c r="AB8" s="42" t="str">
        <f t="shared" si="108"/>
        <v/>
      </c>
      <c r="AC8" s="43" t="str">
        <f t="shared" si="109"/>
        <v/>
      </c>
      <c r="AE8" s="29">
        <f t="array" ref="AE8">IFERROR(SUM(IF(AG8&lt;$AG$4:$AG$69,1/COUNTIF($AG$4:$AG$69,$AG$4:$AG$69)))+1,0)</f>
        <v>1</v>
      </c>
      <c r="AF8" s="44" t="str">
        <f>Sheet3!R6</f>
        <v>A. Kokorin (Russia)</v>
      </c>
      <c r="AG8" s="45">
        <v>0</v>
      </c>
      <c r="AH8" s="29">
        <f t="shared" si="212"/>
        <v>15</v>
      </c>
      <c r="AI8" s="10"/>
      <c r="AJ8" s="10"/>
      <c r="AK8" s="10"/>
      <c r="AL8" s="13">
        <f>IF(OR(ISBLANK('Euro 2016'!L27),ISBLANK('Euro 2016'!M27)),0,1)</f>
        <v>1</v>
      </c>
      <c r="AM8" s="11" t="s">
        <v>2373</v>
      </c>
      <c r="AN8" s="11" t="str">
        <f>IFERROR(VLOOKUP(IF(VLOOKUP($AM8,'Euro 2016'!$B$23:$N$87,10,0)="","",VLOOKUP($AM8,'Euro 2016'!$B$23:$N$87,10,0)),Sheet2!$A:$B,2,0),"")</f>
        <v>Turkey</v>
      </c>
      <c r="AO8" s="11" t="str">
        <f>IFERROR(VLOOKUP(IF(VLOOKUP($AM8,'Euro 2016'!$B$23:$N$87,13,0)="","",VLOOKUP($AM8,'Euro 2016'!$B$23:$N$87,13,0)),Sheet2!$A:$B,2,0),"")</f>
        <v>Croatia</v>
      </c>
      <c r="AQ8" s="13">
        <f>IFERROR(IF(VLOOKUP($AM8,'Euro 2016'!$B$23:$N$87,11,0)="","",VLOOKUP($AM8,'Euro 2016'!$B$23:$N$87,11,0)),"")</f>
        <v>3</v>
      </c>
      <c r="AR8" s="13">
        <f>IFERROR(IF(VLOOKUP($AM8,'Euro 2016'!$B$23:$N$87,12,0)="","",VLOOKUP($AM8,'Euro 2016'!$B$23:$N$87,12,0)),"")</f>
        <v>1</v>
      </c>
      <c r="AT8" s="46"/>
      <c r="AU8" s="47"/>
      <c r="AW8" s="48"/>
      <c r="AX8" s="49"/>
      <c r="AZ8" s="46"/>
      <c r="BA8" s="47"/>
      <c r="BC8" s="48"/>
      <c r="BD8" s="49"/>
      <c r="BF8" s="46"/>
      <c r="BG8" s="47"/>
      <c r="BI8" s="48"/>
      <c r="BJ8" s="49"/>
      <c r="BL8" s="46"/>
      <c r="BM8" s="47"/>
      <c r="BO8" s="48"/>
      <c r="BP8" s="49"/>
      <c r="BR8" s="46"/>
      <c r="BS8" s="47"/>
      <c r="BU8" s="48"/>
      <c r="BV8" s="49"/>
      <c r="BX8" s="46"/>
      <c r="BY8" s="47"/>
      <c r="CA8" s="48"/>
      <c r="CB8" s="49"/>
      <c r="CD8" s="46"/>
      <c r="CE8" s="47"/>
      <c r="CG8" s="48"/>
      <c r="CH8" s="49"/>
      <c r="CJ8" s="46"/>
      <c r="CK8" s="47"/>
      <c r="CM8" s="48"/>
      <c r="CN8" s="49"/>
      <c r="CP8" s="46"/>
      <c r="CQ8" s="47"/>
      <c r="CS8" s="48"/>
      <c r="CT8" s="49"/>
      <c r="CV8" s="46"/>
      <c r="CW8" s="47"/>
      <c r="CY8" s="48"/>
      <c r="CZ8" s="49"/>
      <c r="DB8" s="46"/>
      <c r="DC8" s="47"/>
      <c r="DE8" s="48"/>
      <c r="DF8" s="49"/>
      <c r="DH8" s="46"/>
      <c r="DI8" s="47"/>
      <c r="DK8" s="48"/>
      <c r="DL8" s="49"/>
      <c r="DN8" s="46"/>
      <c r="DO8" s="47"/>
      <c r="DQ8" s="48"/>
      <c r="DR8" s="49"/>
      <c r="DT8" s="46"/>
      <c r="DU8" s="47"/>
      <c r="DW8" s="48"/>
      <c r="DX8" s="49"/>
      <c r="DZ8" s="46"/>
      <c r="EA8" s="47"/>
      <c r="EC8" s="48"/>
      <c r="ED8" s="49"/>
      <c r="EF8" s="46"/>
      <c r="EG8" s="47"/>
      <c r="EI8" s="48"/>
      <c r="EJ8" s="49"/>
      <c r="EL8" s="46"/>
      <c r="EM8" s="47"/>
      <c r="EO8" s="48"/>
      <c r="EP8" s="49"/>
      <c r="ER8" s="46"/>
      <c r="ES8" s="47"/>
      <c r="EU8" s="48"/>
      <c r="EV8" s="49"/>
      <c r="EX8" s="46"/>
      <c r="EY8" s="47"/>
      <c r="FA8" s="48"/>
      <c r="FB8" s="49"/>
      <c r="FD8" s="46"/>
      <c r="FE8" s="47"/>
      <c r="FG8" s="48"/>
      <c r="FH8" s="49"/>
      <c r="FJ8" s="46"/>
      <c r="FK8" s="47"/>
      <c r="FM8" s="48"/>
      <c r="FN8" s="49"/>
      <c r="FP8" s="46"/>
      <c r="FQ8" s="47"/>
      <c r="FS8" s="48"/>
      <c r="FT8" s="49"/>
      <c r="FV8" s="46"/>
      <c r="FW8" s="47"/>
      <c r="FY8" s="48"/>
      <c r="FZ8" s="49"/>
      <c r="GB8" s="46"/>
      <c r="GC8" s="47"/>
      <c r="GE8" s="48"/>
      <c r="GF8" s="49"/>
      <c r="GH8" s="46"/>
      <c r="GI8" s="47"/>
      <c r="GK8" s="48"/>
      <c r="GL8" s="49"/>
      <c r="GN8" s="46"/>
      <c r="GO8" s="47"/>
      <c r="GQ8" s="48"/>
      <c r="GR8" s="49"/>
      <c r="GT8" s="46"/>
      <c r="GU8" s="47"/>
      <c r="GW8" s="48"/>
      <c r="GX8" s="49"/>
      <c r="GZ8" s="46"/>
      <c r="HA8" s="47"/>
      <c r="HC8" s="48"/>
      <c r="HD8" s="49"/>
      <c r="HF8" s="46"/>
      <c r="HG8" s="47"/>
      <c r="HI8" s="48"/>
      <c r="HJ8" s="49"/>
      <c r="HL8" s="46"/>
      <c r="HM8" s="47"/>
      <c r="HO8" s="48"/>
      <c r="HP8" s="49"/>
      <c r="HR8" s="46"/>
      <c r="HS8" s="47"/>
      <c r="HU8" s="48"/>
      <c r="HV8" s="49"/>
      <c r="HX8" s="46"/>
      <c r="HY8" s="47"/>
      <c r="IA8" s="48"/>
      <c r="IB8" s="49"/>
      <c r="ID8" s="46"/>
      <c r="IE8" s="47"/>
      <c r="IG8" s="48"/>
      <c r="IH8" s="49"/>
      <c r="IJ8" s="46"/>
      <c r="IK8" s="47"/>
      <c r="IM8" s="48"/>
      <c r="IN8" s="49"/>
      <c r="IP8" s="46"/>
      <c r="IQ8" s="47"/>
      <c r="IS8" s="48"/>
      <c r="IT8" s="49"/>
      <c r="IV8" s="46"/>
      <c r="IW8" s="47"/>
      <c r="IY8" s="48"/>
      <c r="IZ8" s="49"/>
      <c r="JB8" s="46"/>
      <c r="JC8" s="47"/>
      <c r="JE8" s="48"/>
      <c r="JF8" s="49"/>
      <c r="JH8" s="46"/>
      <c r="JI8" s="47"/>
      <c r="JK8" s="48"/>
      <c r="JL8" s="49"/>
      <c r="JN8" s="46"/>
      <c r="JO8" s="47"/>
      <c r="JQ8" s="48"/>
      <c r="JR8" s="49"/>
      <c r="JT8" s="46"/>
      <c r="JU8" s="47"/>
      <c r="JW8" s="48"/>
      <c r="JX8" s="49"/>
      <c r="JZ8" s="46"/>
      <c r="KA8" s="47"/>
      <c r="KC8" s="48"/>
      <c r="KD8" s="49"/>
      <c r="KF8" s="46"/>
      <c r="KG8" s="47"/>
      <c r="KI8" s="48"/>
      <c r="KJ8" s="49"/>
      <c r="KL8" s="46"/>
      <c r="KM8" s="47"/>
      <c r="KO8" s="48"/>
      <c r="KP8" s="49"/>
      <c r="KR8" s="46"/>
      <c r="KS8" s="47"/>
      <c r="KU8" s="48"/>
      <c r="KV8" s="49"/>
      <c r="KX8" s="46"/>
      <c r="KY8" s="47"/>
      <c r="LA8" s="48"/>
      <c r="LB8" s="49"/>
      <c r="LD8" s="46"/>
      <c r="LE8" s="47"/>
      <c r="LG8" s="48"/>
      <c r="LH8" s="49"/>
      <c r="LJ8" s="46"/>
      <c r="LK8" s="47"/>
      <c r="LM8" s="48"/>
      <c r="LN8" s="49"/>
      <c r="LP8" s="46"/>
      <c r="LQ8" s="47"/>
      <c r="LS8" s="48"/>
      <c r="LT8" s="49"/>
      <c r="LV8" s="46"/>
      <c r="LW8" s="47"/>
      <c r="LY8" s="48"/>
      <c r="LZ8" s="49"/>
      <c r="MB8" s="46"/>
      <c r="MC8" s="47"/>
      <c r="ME8" s="48"/>
      <c r="MF8" s="49"/>
      <c r="MK8" s="13">
        <f t="shared" si="110"/>
        <v>0</v>
      </c>
      <c r="ML8" s="13">
        <f t="shared" si="111"/>
        <v>0</v>
      </c>
      <c r="MM8" s="13">
        <f t="shared" si="112"/>
        <v>0</v>
      </c>
      <c r="MN8" s="13">
        <f t="shared" si="113"/>
        <v>0</v>
      </c>
      <c r="MO8" s="13">
        <f t="shared" si="114"/>
        <v>0</v>
      </c>
      <c r="MP8" s="13">
        <f t="shared" si="115"/>
        <v>0</v>
      </c>
      <c r="MQ8" s="13">
        <f t="shared" si="116"/>
        <v>0</v>
      </c>
      <c r="MR8" s="13">
        <f t="shared" si="117"/>
        <v>0</v>
      </c>
      <c r="MS8" s="13">
        <f t="shared" si="118"/>
        <v>0</v>
      </c>
      <c r="MT8" s="13">
        <f t="shared" si="119"/>
        <v>0</v>
      </c>
      <c r="MU8" s="13">
        <f t="shared" si="120"/>
        <v>0</v>
      </c>
      <c r="MV8" s="13">
        <f t="shared" si="121"/>
        <v>0</v>
      </c>
      <c r="MW8" s="13">
        <f t="shared" si="122"/>
        <v>0</v>
      </c>
      <c r="MX8" s="13">
        <f t="shared" si="123"/>
        <v>0</v>
      </c>
      <c r="MY8" s="13">
        <f t="shared" si="124"/>
        <v>0</v>
      </c>
      <c r="MZ8" s="13">
        <f t="shared" si="125"/>
        <v>0</v>
      </c>
      <c r="NA8" s="13">
        <f t="shared" si="126"/>
        <v>0</v>
      </c>
      <c r="NB8" s="13">
        <f t="shared" si="127"/>
        <v>0</v>
      </c>
      <c r="NC8" s="13">
        <f t="shared" si="128"/>
        <v>0</v>
      </c>
      <c r="ND8" s="13">
        <f t="shared" si="129"/>
        <v>0</v>
      </c>
      <c r="NE8" s="13">
        <f t="shared" si="130"/>
        <v>0</v>
      </c>
      <c r="NF8" s="13">
        <f t="shared" si="131"/>
        <v>0</v>
      </c>
      <c r="NG8" s="13">
        <f t="shared" si="132"/>
        <v>0</v>
      </c>
      <c r="NH8" s="13">
        <f t="shared" si="133"/>
        <v>0</v>
      </c>
      <c r="NI8" s="13">
        <f t="shared" si="134"/>
        <v>0</v>
      </c>
      <c r="NJ8" s="13">
        <f t="shared" si="135"/>
        <v>0</v>
      </c>
      <c r="NK8" s="13">
        <f t="shared" si="136"/>
        <v>0</v>
      </c>
      <c r="NL8" s="13">
        <f t="shared" si="137"/>
        <v>0</v>
      </c>
      <c r="NM8" s="13">
        <f t="shared" si="138"/>
        <v>0</v>
      </c>
      <c r="NN8" s="13">
        <f t="shared" si="139"/>
        <v>0</v>
      </c>
      <c r="NO8" s="13">
        <f t="shared" si="140"/>
        <v>0</v>
      </c>
      <c r="NP8" s="13">
        <f t="shared" si="141"/>
        <v>0</v>
      </c>
      <c r="NQ8" s="13">
        <f t="shared" si="142"/>
        <v>0</v>
      </c>
      <c r="NR8" s="13">
        <f t="shared" si="143"/>
        <v>0</v>
      </c>
      <c r="NS8" s="13">
        <f t="shared" si="144"/>
        <v>0</v>
      </c>
      <c r="NT8" s="13">
        <f t="shared" si="145"/>
        <v>0</v>
      </c>
      <c r="NU8" s="13">
        <f t="shared" si="146"/>
        <v>0</v>
      </c>
      <c r="NV8" s="13">
        <f t="shared" si="147"/>
        <v>0</v>
      </c>
      <c r="NW8" s="13">
        <f t="shared" si="148"/>
        <v>0</v>
      </c>
      <c r="NX8" s="13">
        <f t="shared" si="149"/>
        <v>0</v>
      </c>
      <c r="NY8" s="13">
        <f t="shared" si="150"/>
        <v>0</v>
      </c>
      <c r="NZ8" s="13">
        <f t="shared" si="151"/>
        <v>0</v>
      </c>
      <c r="OA8" s="13">
        <f t="shared" si="152"/>
        <v>0</v>
      </c>
      <c r="OB8" s="13">
        <f t="shared" si="153"/>
        <v>0</v>
      </c>
      <c r="OC8" s="13">
        <f t="shared" si="154"/>
        <v>0</v>
      </c>
      <c r="OD8" s="13">
        <f t="shared" si="155"/>
        <v>0</v>
      </c>
      <c r="OE8" s="13">
        <f t="shared" si="156"/>
        <v>0</v>
      </c>
      <c r="OF8" s="13">
        <f t="shared" si="157"/>
        <v>0</v>
      </c>
      <c r="OG8" s="13">
        <f t="shared" si="158"/>
        <v>0</v>
      </c>
      <c r="OH8" s="13">
        <f t="shared" si="159"/>
        <v>0</v>
      </c>
      <c r="OI8" s="13">
        <f t="shared" si="160"/>
        <v>0</v>
      </c>
      <c r="OJ8" s="13">
        <f t="shared" si="161"/>
        <v>0</v>
      </c>
      <c r="OK8" s="13">
        <f t="shared" si="162"/>
        <v>0</v>
      </c>
      <c r="OL8" s="13">
        <f t="shared" si="163"/>
        <v>0</v>
      </c>
      <c r="OM8" s="13">
        <f t="shared" si="164"/>
        <v>0</v>
      </c>
      <c r="ON8" s="13">
        <f t="shared" si="165"/>
        <v>0</v>
      </c>
      <c r="OO8" s="13">
        <f t="shared" si="166"/>
        <v>0</v>
      </c>
      <c r="OP8" s="13">
        <f t="shared" si="167"/>
        <v>0</v>
      </c>
      <c r="OQ8" s="13">
        <f t="shared" si="168"/>
        <v>0</v>
      </c>
      <c r="OR8" s="13">
        <f t="shared" si="169"/>
        <v>0</v>
      </c>
      <c r="OS8" s="13">
        <f t="shared" si="170"/>
        <v>0</v>
      </c>
      <c r="OT8" s="13">
        <f t="shared" si="171"/>
        <v>0</v>
      </c>
      <c r="OU8" s="13">
        <f t="shared" si="172"/>
        <v>0</v>
      </c>
      <c r="OV8" s="13">
        <f t="shared" si="173"/>
        <v>0</v>
      </c>
      <c r="OW8" s="13">
        <f t="shared" si="174"/>
        <v>0</v>
      </c>
      <c r="OX8" s="13">
        <f t="shared" si="175"/>
        <v>0</v>
      </c>
      <c r="OY8" s="13">
        <f t="shared" si="176"/>
        <v>0</v>
      </c>
      <c r="OZ8" s="13">
        <f t="shared" si="177"/>
        <v>0</v>
      </c>
      <c r="PA8" s="13">
        <f t="shared" si="178"/>
        <v>0</v>
      </c>
      <c r="PB8" s="13">
        <f t="shared" si="179"/>
        <v>0</v>
      </c>
      <c r="PC8" s="13">
        <f t="shared" si="180"/>
        <v>0</v>
      </c>
      <c r="PD8" s="13">
        <f t="shared" si="181"/>
        <v>0</v>
      </c>
      <c r="PE8" s="13">
        <f t="shared" si="182"/>
        <v>0</v>
      </c>
      <c r="PF8" s="13">
        <f t="shared" si="183"/>
        <v>0</v>
      </c>
      <c r="PG8" s="13">
        <f t="shared" si="184"/>
        <v>0</v>
      </c>
      <c r="PH8" s="13">
        <f t="shared" si="185"/>
        <v>0</v>
      </c>
      <c r="PI8" s="13">
        <f t="shared" si="186"/>
        <v>0</v>
      </c>
      <c r="PJ8" s="13">
        <f t="shared" si="187"/>
        <v>0</v>
      </c>
      <c r="PK8" s="13">
        <f t="shared" si="188"/>
        <v>0</v>
      </c>
      <c r="PL8" s="13">
        <f t="shared" si="189"/>
        <v>0</v>
      </c>
      <c r="PM8" s="13">
        <f t="shared" si="190"/>
        <v>0</v>
      </c>
      <c r="PN8" s="13">
        <f t="shared" si="191"/>
        <v>0</v>
      </c>
      <c r="PO8" s="13">
        <f t="shared" si="192"/>
        <v>0</v>
      </c>
      <c r="PP8" s="13">
        <f t="shared" si="193"/>
        <v>0</v>
      </c>
      <c r="PQ8" s="13">
        <f t="shared" si="194"/>
        <v>0</v>
      </c>
      <c r="PR8" s="13">
        <f t="shared" si="195"/>
        <v>0</v>
      </c>
      <c r="PS8" s="13">
        <f t="shared" si="196"/>
        <v>0</v>
      </c>
      <c r="PT8" s="13">
        <f t="shared" si="197"/>
        <v>0</v>
      </c>
      <c r="PU8" s="13">
        <f t="shared" si="198"/>
        <v>0</v>
      </c>
      <c r="PV8" s="13">
        <f t="shared" si="199"/>
        <v>0</v>
      </c>
      <c r="PW8" s="13">
        <f t="shared" si="200"/>
        <v>0</v>
      </c>
      <c r="PX8" s="13">
        <f t="shared" si="201"/>
        <v>0</v>
      </c>
      <c r="PY8" s="13">
        <f t="shared" si="202"/>
        <v>0</v>
      </c>
      <c r="PZ8" s="13">
        <f t="shared" si="203"/>
        <v>0</v>
      </c>
      <c r="QA8" s="13">
        <f t="shared" si="204"/>
        <v>0</v>
      </c>
      <c r="QB8" s="13">
        <f t="shared" si="205"/>
        <v>0</v>
      </c>
      <c r="QC8" s="13">
        <f t="shared" si="206"/>
        <v>0</v>
      </c>
      <c r="QD8" s="13">
        <f t="shared" si="207"/>
        <v>0</v>
      </c>
      <c r="QE8" s="13">
        <f t="shared" si="208"/>
        <v>0</v>
      </c>
      <c r="QF8" s="13">
        <f t="shared" si="209"/>
        <v>0</v>
      </c>
      <c r="QH8" s="11">
        <f>RANK(QL8,$QL$3:$QL$26)+COUNTIF(QL$3:QL8,QL8)-1</f>
        <v>6</v>
      </c>
      <c r="QI8" s="23">
        <f t="array" ref="QI8">SUM(IF(QL8&lt;$QL$3:$QL$26,1/COUNTIF($QL$3:$QL$26,$QL$3:$QL$26)))+1</f>
        <v>1</v>
      </c>
      <c r="QJ8" s="11" t="str">
        <f>Sheet2!A52</f>
        <v>Hungary</v>
      </c>
      <c r="QK8" s="11" t="str">
        <f>IFERROR(VLOOKUP($QJ8,Sheet2!$A:$B,2,0),0)</f>
        <v>Hungary</v>
      </c>
      <c r="QL8" s="13">
        <f t="shared" si="210"/>
        <v>0</v>
      </c>
      <c r="QM8" s="13"/>
      <c r="QN8" s="13">
        <f>RANK(QQ8,$QQ$4:$QQ$69)+COUNTIF(QQ$4:QQ8,QQ8)-1</f>
        <v>5</v>
      </c>
      <c r="QO8" s="29">
        <f t="array" ref="QO8">SUM(IF(QQ8&lt;$QQ$4:$QQ$69,1/COUNTIF($QQ$4:$QQ$69,$QQ$4:$QQ$69)))+1</f>
        <v>1</v>
      </c>
      <c r="QP8" s="11" t="str">
        <f>Sheet3!R6</f>
        <v>A. Kokorin (Russia)</v>
      </c>
      <c r="QQ8" s="13">
        <f t="shared" si="211"/>
        <v>0</v>
      </c>
      <c r="QS8" s="11">
        <f>'Euro 2016'!Y68</f>
        <v>4</v>
      </c>
      <c r="QT8" s="11" t="str">
        <f>IFERROR(VLOOKUP('Euro 2016'!R68,Sheet2!$A:$B,2,0),0)</f>
        <v>Czech Republic</v>
      </c>
      <c r="QU8" s="11">
        <f t="shared" si="213"/>
        <v>0</v>
      </c>
      <c r="QX8" s="10"/>
    </row>
    <row r="9" spans="2:466">
      <c r="B9" s="36" t="s">
        <v>2616</v>
      </c>
      <c r="C9" s="37"/>
      <c r="D9" s="54" t="s">
        <v>2623</v>
      </c>
      <c r="E9" s="37"/>
      <c r="F9" s="38">
        <v>20</v>
      </c>
      <c r="G9" s="10"/>
      <c r="H9" s="10"/>
      <c r="I9" s="10"/>
      <c r="J9" s="10">
        <f t="shared" si="214"/>
        <v>6</v>
      </c>
      <c r="K9" s="39" t="str">
        <f>IFERROR(IF(L9="","",IF(ISNUMBER(MATCH(HLOOKUP($J9,$MK$74:$QF$89,($QG$79-$QG$74+1),0),K$4:K8,0)),"",HLOOKUP($J9,$MK$74:$QF$89,($QG$79-$QG$74+1),0))),"")</f>
        <v/>
      </c>
      <c r="L9" s="40" t="str">
        <f t="shared" si="215"/>
        <v/>
      </c>
      <c r="M9" s="41" t="str">
        <f t="array" ref="M9">IFERROR(IF(HLOOKUP($J9,$MK$74:$QF$89,($QG$83-$QG$74+1),0)=0,"",HLOOKUP($J9,$MK$74:$QF$89,($QG$83-$QG$74+1),0)),0)</f>
        <v/>
      </c>
      <c r="N9" s="10"/>
      <c r="O9" s="10">
        <f t="shared" si="216"/>
        <v>6</v>
      </c>
      <c r="P9" s="39" t="str">
        <f>IFERROR(IF(Q9="","",IF(ISNUMBER(MATCH(HLOOKUP($T9,$MK$75:$OP$89,($QG$80-$QG$75+1),0),P$4:P8,0)),"",HLOOKUP($T9,$MK$75:$OP$89,($QG$80-$QG$75+1),0))),"")</f>
        <v/>
      </c>
      <c r="Q9" s="40" t="str">
        <f t="shared" si="217"/>
        <v/>
      </c>
      <c r="R9" s="41" t="str">
        <f t="array" ref="R9">IFERROR(IF(HLOOKUP($O9,$MK$75:$QF$89,($QG$89-$QG$75+1),0)=0,"",HLOOKUP($O9,$MK$75:$QF$89,($QG$89-$QG$75+1),0)),0)</f>
        <v/>
      </c>
      <c r="S9" s="10"/>
      <c r="T9" s="10">
        <f t="shared" si="218"/>
        <v>6</v>
      </c>
      <c r="U9" s="39" t="str">
        <f>IFERROR(IF(V9="","",IF(ISNUMBER(MATCH(HLOOKUP($O9,$MK$76:$QF$89,($QG$81-$QG$76+1),0),U$4:U8,0)),"",HLOOKUP($O9,$MK$76:$QF$89,($QG$81-$QG$76+1),0))),"")</f>
        <v/>
      </c>
      <c r="V9" s="40" t="str">
        <f t="shared" si="106"/>
        <v/>
      </c>
      <c r="W9" s="41" t="str">
        <f t="array" ref="W9">IFERROR(IF(HLOOKUP($T9,$MK$76:$QF$89,($QG$87-$QG$76+1),0)=0,"",HLOOKUP($T9,$MK$76:$QF$89,($QG$87-$QG$76+1),0)),0)</f>
        <v/>
      </c>
      <c r="Y9" s="9">
        <v>6</v>
      </c>
      <c r="Z9" s="39" t="str">
        <f>IFERROR(IF(AA9="","",IF(ISNUMBER(MATCH(VLOOKUP($Y9,$QH$3:$QL$26,2,0),Z$4:Z8,0)),"",VLOOKUP($Y9,$QH$3:$QL$26,2,0))),"")</f>
        <v/>
      </c>
      <c r="AA9" s="40" t="str">
        <f t="shared" si="107"/>
        <v/>
      </c>
      <c r="AB9" s="42" t="str">
        <f t="shared" si="108"/>
        <v/>
      </c>
      <c r="AC9" s="43" t="str">
        <f t="shared" si="109"/>
        <v/>
      </c>
      <c r="AE9" s="29">
        <f t="array" ref="AE9">IFERROR(SUM(IF(AG9&lt;$AG$4:$AG$69,1/COUNTIF($AG$4:$AG$69,$AG$4:$AG$69)))+1,0)</f>
        <v>1</v>
      </c>
      <c r="AF9" s="44" t="str">
        <f>Sheet3!R7</f>
        <v>A. Martial (France)</v>
      </c>
      <c r="AG9" s="45">
        <v>0</v>
      </c>
      <c r="AH9" s="29">
        <f t="shared" si="212"/>
        <v>15</v>
      </c>
      <c r="AI9" s="10"/>
      <c r="AJ9" s="10"/>
      <c r="AK9" s="10"/>
      <c r="AL9" s="13">
        <f>IF(OR(ISBLANK('Euro 2016'!L28),ISBLANK('Euro 2016'!M28)),0,1)</f>
        <v>1</v>
      </c>
      <c r="AM9" s="11" t="s">
        <v>2374</v>
      </c>
      <c r="AN9" s="11" t="str">
        <f>IFERROR(VLOOKUP(IF(VLOOKUP($AM9,'Euro 2016'!$B$23:$N$87,10,0)="","",VLOOKUP($AM9,'Euro 2016'!$B$23:$N$87,10,0)),Sheet2!$A:$B,2,0),"")</f>
        <v>Poland</v>
      </c>
      <c r="AO9" s="11" t="str">
        <f>IFERROR(VLOOKUP(IF(VLOOKUP($AM9,'Euro 2016'!$B$23:$N$87,13,0)="","",VLOOKUP($AM9,'Euro 2016'!$B$23:$N$87,13,0)),Sheet2!$A:$B,2,0),"")</f>
        <v>Northern Ireland</v>
      </c>
      <c r="AQ9" s="13">
        <f>IFERROR(IF(VLOOKUP($AM9,'Euro 2016'!$B$23:$N$87,11,0)="","",VLOOKUP($AM9,'Euro 2016'!$B$23:$N$87,11,0)),"")</f>
        <v>3</v>
      </c>
      <c r="AR9" s="13">
        <f>IFERROR(IF(VLOOKUP($AM9,'Euro 2016'!$B$23:$N$87,12,0)="","",VLOOKUP($AM9,'Euro 2016'!$B$23:$N$87,12,0)),"")</f>
        <v>4</v>
      </c>
      <c r="AT9" s="46"/>
      <c r="AU9" s="47"/>
      <c r="AW9" s="48"/>
      <c r="AX9" s="49"/>
      <c r="AZ9" s="46"/>
      <c r="BA9" s="47"/>
      <c r="BC9" s="48"/>
      <c r="BD9" s="49"/>
      <c r="BF9" s="46"/>
      <c r="BG9" s="47"/>
      <c r="BI9" s="48"/>
      <c r="BJ9" s="49"/>
      <c r="BL9" s="46"/>
      <c r="BM9" s="47"/>
      <c r="BO9" s="48"/>
      <c r="BP9" s="49"/>
      <c r="BR9" s="46"/>
      <c r="BS9" s="47"/>
      <c r="BU9" s="48"/>
      <c r="BV9" s="49"/>
      <c r="BX9" s="46"/>
      <c r="BY9" s="47"/>
      <c r="CA9" s="48"/>
      <c r="CB9" s="49"/>
      <c r="CD9" s="46"/>
      <c r="CE9" s="47"/>
      <c r="CG9" s="48"/>
      <c r="CH9" s="49"/>
      <c r="CJ9" s="46"/>
      <c r="CK9" s="47"/>
      <c r="CM9" s="48"/>
      <c r="CN9" s="49"/>
      <c r="CP9" s="46"/>
      <c r="CQ9" s="47"/>
      <c r="CS9" s="48"/>
      <c r="CT9" s="49"/>
      <c r="CV9" s="46"/>
      <c r="CW9" s="47"/>
      <c r="CY9" s="48"/>
      <c r="CZ9" s="49"/>
      <c r="DB9" s="46"/>
      <c r="DC9" s="47"/>
      <c r="DE9" s="48"/>
      <c r="DF9" s="49"/>
      <c r="DH9" s="46"/>
      <c r="DI9" s="47"/>
      <c r="DK9" s="48"/>
      <c r="DL9" s="49"/>
      <c r="DN9" s="46"/>
      <c r="DO9" s="47"/>
      <c r="DQ9" s="48"/>
      <c r="DR9" s="49"/>
      <c r="DT9" s="46"/>
      <c r="DU9" s="47"/>
      <c r="DW9" s="48"/>
      <c r="DX9" s="49"/>
      <c r="DZ9" s="46"/>
      <c r="EA9" s="47"/>
      <c r="EC9" s="48"/>
      <c r="ED9" s="49"/>
      <c r="EF9" s="46"/>
      <c r="EG9" s="47"/>
      <c r="EI9" s="48"/>
      <c r="EJ9" s="49"/>
      <c r="EL9" s="46"/>
      <c r="EM9" s="47"/>
      <c r="EO9" s="48"/>
      <c r="EP9" s="49"/>
      <c r="ER9" s="46"/>
      <c r="ES9" s="47"/>
      <c r="EU9" s="48"/>
      <c r="EV9" s="49"/>
      <c r="EX9" s="46"/>
      <c r="EY9" s="47"/>
      <c r="FA9" s="48"/>
      <c r="FB9" s="49"/>
      <c r="FD9" s="46"/>
      <c r="FE9" s="47"/>
      <c r="FG9" s="48"/>
      <c r="FH9" s="49"/>
      <c r="FJ9" s="46"/>
      <c r="FK9" s="47"/>
      <c r="FM9" s="48"/>
      <c r="FN9" s="49"/>
      <c r="FP9" s="46"/>
      <c r="FQ9" s="47"/>
      <c r="FS9" s="48"/>
      <c r="FT9" s="49"/>
      <c r="FV9" s="46"/>
      <c r="FW9" s="47"/>
      <c r="FY9" s="48"/>
      <c r="FZ9" s="49"/>
      <c r="GB9" s="46"/>
      <c r="GC9" s="47"/>
      <c r="GE9" s="48"/>
      <c r="GF9" s="49"/>
      <c r="GH9" s="46"/>
      <c r="GI9" s="47"/>
      <c r="GK9" s="48"/>
      <c r="GL9" s="49"/>
      <c r="GN9" s="46"/>
      <c r="GO9" s="47"/>
      <c r="GQ9" s="48"/>
      <c r="GR9" s="49"/>
      <c r="GT9" s="46"/>
      <c r="GU9" s="47"/>
      <c r="GW9" s="48"/>
      <c r="GX9" s="49"/>
      <c r="GZ9" s="46"/>
      <c r="HA9" s="47"/>
      <c r="HC9" s="48"/>
      <c r="HD9" s="49"/>
      <c r="HF9" s="46"/>
      <c r="HG9" s="47"/>
      <c r="HI9" s="48"/>
      <c r="HJ9" s="49"/>
      <c r="HL9" s="46"/>
      <c r="HM9" s="47"/>
      <c r="HO9" s="48"/>
      <c r="HP9" s="49"/>
      <c r="HR9" s="46"/>
      <c r="HS9" s="47"/>
      <c r="HU9" s="48"/>
      <c r="HV9" s="49"/>
      <c r="HX9" s="46"/>
      <c r="HY9" s="47"/>
      <c r="IA9" s="48"/>
      <c r="IB9" s="49"/>
      <c r="ID9" s="46"/>
      <c r="IE9" s="47"/>
      <c r="IG9" s="48"/>
      <c r="IH9" s="49"/>
      <c r="IJ9" s="46"/>
      <c r="IK9" s="47"/>
      <c r="IM9" s="48"/>
      <c r="IN9" s="49"/>
      <c r="IP9" s="46"/>
      <c r="IQ9" s="47"/>
      <c r="IS9" s="48"/>
      <c r="IT9" s="49"/>
      <c r="IV9" s="46"/>
      <c r="IW9" s="47"/>
      <c r="IY9" s="48"/>
      <c r="IZ9" s="49"/>
      <c r="JB9" s="46"/>
      <c r="JC9" s="47"/>
      <c r="JE9" s="48"/>
      <c r="JF9" s="49"/>
      <c r="JH9" s="46"/>
      <c r="JI9" s="47"/>
      <c r="JK9" s="48"/>
      <c r="JL9" s="49"/>
      <c r="JN9" s="46"/>
      <c r="JO9" s="47"/>
      <c r="JQ9" s="48"/>
      <c r="JR9" s="49"/>
      <c r="JT9" s="46"/>
      <c r="JU9" s="47"/>
      <c r="JW9" s="48"/>
      <c r="JX9" s="49"/>
      <c r="JZ9" s="46"/>
      <c r="KA9" s="47"/>
      <c r="KC9" s="48"/>
      <c r="KD9" s="49"/>
      <c r="KF9" s="46"/>
      <c r="KG9" s="47"/>
      <c r="KI9" s="48"/>
      <c r="KJ9" s="49"/>
      <c r="KL9" s="46"/>
      <c r="KM9" s="47"/>
      <c r="KO9" s="48"/>
      <c r="KP9" s="49"/>
      <c r="KR9" s="46"/>
      <c r="KS9" s="47"/>
      <c r="KU9" s="48"/>
      <c r="KV9" s="49"/>
      <c r="KX9" s="46"/>
      <c r="KY9" s="47"/>
      <c r="LA9" s="48"/>
      <c r="LB9" s="49"/>
      <c r="LD9" s="46"/>
      <c r="LE9" s="47"/>
      <c r="LG9" s="48"/>
      <c r="LH9" s="49"/>
      <c r="LJ9" s="46"/>
      <c r="LK9" s="47"/>
      <c r="LM9" s="48"/>
      <c r="LN9" s="49"/>
      <c r="LP9" s="46"/>
      <c r="LQ9" s="47"/>
      <c r="LS9" s="48"/>
      <c r="LT9" s="49"/>
      <c r="LV9" s="46"/>
      <c r="LW9" s="47"/>
      <c r="LY9" s="48"/>
      <c r="LZ9" s="49"/>
      <c r="MB9" s="46"/>
      <c r="MC9" s="47"/>
      <c r="ME9" s="48"/>
      <c r="MF9" s="49"/>
      <c r="MK9" s="13">
        <f t="shared" si="110"/>
        <v>0</v>
      </c>
      <c r="ML9" s="13">
        <f t="shared" si="111"/>
        <v>0</v>
      </c>
      <c r="MM9" s="13">
        <f t="shared" si="112"/>
        <v>0</v>
      </c>
      <c r="MN9" s="13">
        <f t="shared" si="113"/>
        <v>0</v>
      </c>
      <c r="MO9" s="13">
        <f t="shared" si="114"/>
        <v>0</v>
      </c>
      <c r="MP9" s="13">
        <f t="shared" si="115"/>
        <v>0</v>
      </c>
      <c r="MQ9" s="13">
        <f t="shared" si="116"/>
        <v>0</v>
      </c>
      <c r="MR9" s="13">
        <f t="shared" si="117"/>
        <v>0</v>
      </c>
      <c r="MS9" s="13">
        <f t="shared" si="118"/>
        <v>0</v>
      </c>
      <c r="MT9" s="13">
        <f t="shared" si="119"/>
        <v>0</v>
      </c>
      <c r="MU9" s="13">
        <f t="shared" si="120"/>
        <v>0</v>
      </c>
      <c r="MV9" s="13">
        <f t="shared" si="121"/>
        <v>0</v>
      </c>
      <c r="MW9" s="13">
        <f t="shared" si="122"/>
        <v>0</v>
      </c>
      <c r="MX9" s="13">
        <f t="shared" si="123"/>
        <v>0</v>
      </c>
      <c r="MY9" s="13">
        <f t="shared" si="124"/>
        <v>0</v>
      </c>
      <c r="MZ9" s="13">
        <f t="shared" si="125"/>
        <v>0</v>
      </c>
      <c r="NA9" s="13">
        <f t="shared" si="126"/>
        <v>0</v>
      </c>
      <c r="NB9" s="13">
        <f t="shared" si="127"/>
        <v>0</v>
      </c>
      <c r="NC9" s="13">
        <f t="shared" si="128"/>
        <v>0</v>
      </c>
      <c r="ND9" s="13">
        <f t="shared" si="129"/>
        <v>0</v>
      </c>
      <c r="NE9" s="13">
        <f t="shared" si="130"/>
        <v>0</v>
      </c>
      <c r="NF9" s="13">
        <f t="shared" si="131"/>
        <v>0</v>
      </c>
      <c r="NG9" s="13">
        <f t="shared" si="132"/>
        <v>0</v>
      </c>
      <c r="NH9" s="13">
        <f t="shared" si="133"/>
        <v>0</v>
      </c>
      <c r="NI9" s="13">
        <f t="shared" si="134"/>
        <v>0</v>
      </c>
      <c r="NJ9" s="13">
        <f t="shared" si="135"/>
        <v>0</v>
      </c>
      <c r="NK9" s="13">
        <f t="shared" si="136"/>
        <v>0</v>
      </c>
      <c r="NL9" s="13">
        <f t="shared" si="137"/>
        <v>0</v>
      </c>
      <c r="NM9" s="13">
        <f t="shared" si="138"/>
        <v>0</v>
      </c>
      <c r="NN9" s="13">
        <f t="shared" si="139"/>
        <v>0</v>
      </c>
      <c r="NO9" s="13">
        <f t="shared" si="140"/>
        <v>0</v>
      </c>
      <c r="NP9" s="13">
        <f t="shared" si="141"/>
        <v>0</v>
      </c>
      <c r="NQ9" s="13">
        <f t="shared" si="142"/>
        <v>0</v>
      </c>
      <c r="NR9" s="13">
        <f t="shared" si="143"/>
        <v>0</v>
      </c>
      <c r="NS9" s="13">
        <f t="shared" si="144"/>
        <v>0</v>
      </c>
      <c r="NT9" s="13">
        <f t="shared" si="145"/>
        <v>0</v>
      </c>
      <c r="NU9" s="13">
        <f t="shared" si="146"/>
        <v>0</v>
      </c>
      <c r="NV9" s="13">
        <f t="shared" si="147"/>
        <v>0</v>
      </c>
      <c r="NW9" s="13">
        <f t="shared" si="148"/>
        <v>0</v>
      </c>
      <c r="NX9" s="13">
        <f t="shared" si="149"/>
        <v>0</v>
      </c>
      <c r="NY9" s="13">
        <f t="shared" si="150"/>
        <v>0</v>
      </c>
      <c r="NZ9" s="13">
        <f t="shared" si="151"/>
        <v>0</v>
      </c>
      <c r="OA9" s="13">
        <f t="shared" si="152"/>
        <v>0</v>
      </c>
      <c r="OB9" s="13">
        <f t="shared" si="153"/>
        <v>0</v>
      </c>
      <c r="OC9" s="13">
        <f t="shared" si="154"/>
        <v>0</v>
      </c>
      <c r="OD9" s="13">
        <f t="shared" si="155"/>
        <v>0</v>
      </c>
      <c r="OE9" s="13">
        <f t="shared" si="156"/>
        <v>0</v>
      </c>
      <c r="OF9" s="13">
        <f t="shared" si="157"/>
        <v>0</v>
      </c>
      <c r="OG9" s="13">
        <f t="shared" si="158"/>
        <v>0</v>
      </c>
      <c r="OH9" s="13">
        <f t="shared" si="159"/>
        <v>0</v>
      </c>
      <c r="OI9" s="13">
        <f t="shared" si="160"/>
        <v>0</v>
      </c>
      <c r="OJ9" s="13">
        <f t="shared" si="161"/>
        <v>0</v>
      </c>
      <c r="OK9" s="13">
        <f t="shared" si="162"/>
        <v>0</v>
      </c>
      <c r="OL9" s="13">
        <f t="shared" si="163"/>
        <v>0</v>
      </c>
      <c r="OM9" s="13">
        <f t="shared" si="164"/>
        <v>0</v>
      </c>
      <c r="ON9" s="13">
        <f t="shared" si="165"/>
        <v>0</v>
      </c>
      <c r="OO9" s="13">
        <f t="shared" si="166"/>
        <v>0</v>
      </c>
      <c r="OP9" s="13">
        <f t="shared" si="167"/>
        <v>0</v>
      </c>
      <c r="OQ9" s="13">
        <f t="shared" si="168"/>
        <v>0</v>
      </c>
      <c r="OR9" s="13">
        <f t="shared" si="169"/>
        <v>0</v>
      </c>
      <c r="OS9" s="13">
        <f t="shared" si="170"/>
        <v>0</v>
      </c>
      <c r="OT9" s="13">
        <f t="shared" si="171"/>
        <v>0</v>
      </c>
      <c r="OU9" s="13">
        <f t="shared" si="172"/>
        <v>0</v>
      </c>
      <c r="OV9" s="13">
        <f t="shared" si="173"/>
        <v>0</v>
      </c>
      <c r="OW9" s="13">
        <f t="shared" si="174"/>
        <v>0</v>
      </c>
      <c r="OX9" s="13">
        <f t="shared" si="175"/>
        <v>0</v>
      </c>
      <c r="OY9" s="13">
        <f t="shared" si="176"/>
        <v>0</v>
      </c>
      <c r="OZ9" s="13">
        <f t="shared" si="177"/>
        <v>0</v>
      </c>
      <c r="PA9" s="13">
        <f t="shared" si="178"/>
        <v>0</v>
      </c>
      <c r="PB9" s="13">
        <f t="shared" si="179"/>
        <v>0</v>
      </c>
      <c r="PC9" s="13">
        <f t="shared" si="180"/>
        <v>0</v>
      </c>
      <c r="PD9" s="13">
        <f t="shared" si="181"/>
        <v>0</v>
      </c>
      <c r="PE9" s="13">
        <f t="shared" si="182"/>
        <v>0</v>
      </c>
      <c r="PF9" s="13">
        <f t="shared" si="183"/>
        <v>0</v>
      </c>
      <c r="PG9" s="13">
        <f t="shared" si="184"/>
        <v>0</v>
      </c>
      <c r="PH9" s="13">
        <f t="shared" si="185"/>
        <v>0</v>
      </c>
      <c r="PI9" s="13">
        <f t="shared" si="186"/>
        <v>0</v>
      </c>
      <c r="PJ9" s="13">
        <f t="shared" si="187"/>
        <v>0</v>
      </c>
      <c r="PK9" s="13">
        <f t="shared" si="188"/>
        <v>0</v>
      </c>
      <c r="PL9" s="13">
        <f t="shared" si="189"/>
        <v>0</v>
      </c>
      <c r="PM9" s="13">
        <f t="shared" si="190"/>
        <v>0</v>
      </c>
      <c r="PN9" s="13">
        <f t="shared" si="191"/>
        <v>0</v>
      </c>
      <c r="PO9" s="13">
        <f t="shared" si="192"/>
        <v>0</v>
      </c>
      <c r="PP9" s="13">
        <f t="shared" si="193"/>
        <v>0</v>
      </c>
      <c r="PQ9" s="13">
        <f t="shared" si="194"/>
        <v>0</v>
      </c>
      <c r="PR9" s="13">
        <f t="shared" si="195"/>
        <v>0</v>
      </c>
      <c r="PS9" s="13">
        <f t="shared" si="196"/>
        <v>0</v>
      </c>
      <c r="PT9" s="13">
        <f t="shared" si="197"/>
        <v>0</v>
      </c>
      <c r="PU9" s="13">
        <f t="shared" si="198"/>
        <v>0</v>
      </c>
      <c r="PV9" s="13">
        <f t="shared" si="199"/>
        <v>0</v>
      </c>
      <c r="PW9" s="13">
        <f t="shared" si="200"/>
        <v>0</v>
      </c>
      <c r="PX9" s="13">
        <f t="shared" si="201"/>
        <v>0</v>
      </c>
      <c r="PY9" s="13">
        <f t="shared" si="202"/>
        <v>0</v>
      </c>
      <c r="PZ9" s="13">
        <f t="shared" si="203"/>
        <v>0</v>
      </c>
      <c r="QA9" s="13">
        <f t="shared" si="204"/>
        <v>0</v>
      </c>
      <c r="QB9" s="13">
        <f t="shared" si="205"/>
        <v>0</v>
      </c>
      <c r="QC9" s="13">
        <f t="shared" si="206"/>
        <v>0</v>
      </c>
      <c r="QD9" s="13">
        <f t="shared" si="207"/>
        <v>0</v>
      </c>
      <c r="QE9" s="13">
        <f t="shared" si="208"/>
        <v>0</v>
      </c>
      <c r="QF9" s="13">
        <f t="shared" si="209"/>
        <v>0</v>
      </c>
      <c r="QH9" s="11">
        <f>RANK(QL9,$QL$3:$QL$26)+COUNTIF(QL$3:QL9,QL9)-1</f>
        <v>7</v>
      </c>
      <c r="QI9" s="23">
        <f t="array" ref="QI9">SUM(IF(QL9&lt;$QL$3:$QL$26,1/COUNTIF($QL$3:$QL$26,$QL$3:$QL$26)))+1</f>
        <v>1</v>
      </c>
      <c r="QJ9" s="11" t="str">
        <f>Sheet2!A53</f>
        <v>Ukraine</v>
      </c>
      <c r="QK9" s="11" t="str">
        <f>IFERROR(VLOOKUP($QJ9,Sheet2!$A:$B,2,0),0)</f>
        <v>Ukraine</v>
      </c>
      <c r="QL9" s="13">
        <f t="shared" si="210"/>
        <v>0</v>
      </c>
      <c r="QM9" s="13"/>
      <c r="QN9" s="13">
        <f>RANK(QQ9,$QQ$4:$QQ$69)+COUNTIF(QQ$4:QQ9,QQ9)-1</f>
        <v>6</v>
      </c>
      <c r="QO9" s="29">
        <f t="array" ref="QO9">SUM(IF(QQ9&lt;$QQ$4:$QQ$69,1/COUNTIF($QQ$4:$QQ$69,$QQ$4:$QQ$69)))+1</f>
        <v>1</v>
      </c>
      <c r="QP9" s="11" t="str">
        <f>Sheet3!R7</f>
        <v>A. Martial (France)</v>
      </c>
      <c r="QQ9" s="13">
        <f t="shared" si="211"/>
        <v>0</v>
      </c>
      <c r="QS9" s="11">
        <f>'Euro 2016'!Y69</f>
        <v>5</v>
      </c>
      <c r="QT9" s="11" t="str">
        <f>IFERROR(VLOOKUP('Euro 2016'!R69,Sheet2!$A:$B,2,0),0)</f>
        <v>Romania</v>
      </c>
      <c r="QU9" s="11">
        <f t="shared" si="213"/>
        <v>0</v>
      </c>
      <c r="QX9" s="10"/>
    </row>
    <row r="10" spans="2:466">
      <c r="B10" s="36" t="s">
        <v>2644</v>
      </c>
      <c r="C10" s="55"/>
      <c r="D10" s="56" t="s">
        <v>2623</v>
      </c>
      <c r="E10" s="55"/>
      <c r="F10" s="57">
        <v>10</v>
      </c>
      <c r="G10" s="10"/>
      <c r="H10" s="10"/>
      <c r="I10" s="10"/>
      <c r="J10" s="10">
        <f t="shared" si="214"/>
        <v>7</v>
      </c>
      <c r="K10" s="39" t="str">
        <f>IFERROR(IF(L10="","",IF(ISNUMBER(MATCH(HLOOKUP($J10,$MK$74:$QF$89,($QG$79-$QG$74+1),0),K$4:K9,0)),"",HLOOKUP($J10,$MK$74:$QF$89,($QG$79-$QG$74+1),0))),"")</f>
        <v/>
      </c>
      <c r="L10" s="40" t="str">
        <f t="shared" si="215"/>
        <v/>
      </c>
      <c r="M10" s="41" t="str">
        <f t="array" ref="M10">IFERROR(IF(HLOOKUP($J10,$MK$74:$QF$89,($QG$83-$QG$74+1),0)=0,"",HLOOKUP($J10,$MK$74:$QF$89,($QG$83-$QG$74+1),0)),0)</f>
        <v/>
      </c>
      <c r="N10" s="10"/>
      <c r="O10" s="10">
        <f t="shared" si="216"/>
        <v>7</v>
      </c>
      <c r="P10" s="39" t="str">
        <f>IFERROR(IF(Q10="","",IF(ISNUMBER(MATCH(HLOOKUP($T10,$MK$75:$OP$89,($QG$80-$QG$75+1),0),P$4:P9,0)),"",HLOOKUP($T10,$MK$75:$OP$89,($QG$80-$QG$75+1),0))),"")</f>
        <v/>
      </c>
      <c r="Q10" s="40" t="str">
        <f t="shared" si="217"/>
        <v/>
      </c>
      <c r="R10" s="41" t="str">
        <f t="array" ref="R10">IFERROR(IF(HLOOKUP($O10,$MK$75:$QF$89,($QG$89-$QG$75+1),0)=0,"",HLOOKUP($O10,$MK$75:$QF$89,($QG$89-$QG$75+1),0)),0)</f>
        <v/>
      </c>
      <c r="S10" s="10"/>
      <c r="T10" s="10">
        <f t="shared" si="218"/>
        <v>7</v>
      </c>
      <c r="U10" s="39" t="str">
        <f>IFERROR(IF(V10="","",IF(ISNUMBER(MATCH(HLOOKUP($O10,$MK$76:$QF$89,($QG$81-$QG$76+1),0),U$4:U9,0)),"",HLOOKUP($O10,$MK$76:$QF$89,($QG$81-$QG$76+1),0))),"")</f>
        <v/>
      </c>
      <c r="V10" s="40" t="str">
        <f t="shared" si="106"/>
        <v/>
      </c>
      <c r="W10" s="41" t="str">
        <f t="array" ref="W10">IFERROR(IF(HLOOKUP($T10,$MK$76:$QF$89,($QG$87-$QG$76+1),0)=0,"",HLOOKUP($T10,$MK$76:$QF$89,($QG$87-$QG$76+1),0)),0)</f>
        <v/>
      </c>
      <c r="Y10" s="9">
        <v>7</v>
      </c>
      <c r="Z10" s="39" t="str">
        <f>IFERROR(IF(AA10="","",IF(ISNUMBER(MATCH(VLOOKUP($Y10,$QH$3:$QL$26,2,0),Z$4:Z9,0)),"",VLOOKUP($Y10,$QH$3:$QL$26,2,0))),"")</f>
        <v/>
      </c>
      <c r="AA10" s="40" t="str">
        <f t="shared" si="107"/>
        <v/>
      </c>
      <c r="AB10" s="42" t="str">
        <f t="shared" si="108"/>
        <v/>
      </c>
      <c r="AC10" s="43" t="str">
        <f t="shared" si="109"/>
        <v/>
      </c>
      <c r="AE10" s="29">
        <f t="array" ref="AE10">IFERROR(SUM(IF(AG10&lt;$AG$4:$AG$69,1/COUNTIF($AG$4:$AG$69,$AG$4:$AG$69)))+1,0)</f>
        <v>1</v>
      </c>
      <c r="AF10" s="44" t="str">
        <f>Sheet3!R8</f>
        <v>A. Milik (Poland)</v>
      </c>
      <c r="AG10" s="45">
        <v>0</v>
      </c>
      <c r="AH10" s="29">
        <f t="shared" si="212"/>
        <v>15</v>
      </c>
      <c r="AI10" s="10"/>
      <c r="AJ10" s="10"/>
      <c r="AK10" s="10"/>
      <c r="AL10" s="13">
        <f>IF(OR(ISBLANK('Euro 2016'!L29),ISBLANK('Euro 2016'!M29)),0,1)</f>
        <v>1</v>
      </c>
      <c r="AM10" s="11" t="s">
        <v>2375</v>
      </c>
      <c r="AN10" s="11" t="str">
        <f>IFERROR(VLOOKUP(IF(VLOOKUP($AM10,'Euro 2016'!$B$23:$N$87,10,0)="","",VLOOKUP($AM10,'Euro 2016'!$B$23:$N$87,10,0)),Sheet2!$A:$B,2,0),"")</f>
        <v>Germany</v>
      </c>
      <c r="AO10" s="11" t="str">
        <f>IFERROR(VLOOKUP(IF(VLOOKUP($AM10,'Euro 2016'!$B$23:$N$87,13,0)="","",VLOOKUP($AM10,'Euro 2016'!$B$23:$N$87,13,0)),Sheet2!$A:$B,2,0),"")</f>
        <v>Ukraine</v>
      </c>
      <c r="AQ10" s="13">
        <f>IFERROR(IF(VLOOKUP($AM10,'Euro 2016'!$B$23:$N$87,11,0)="","",VLOOKUP($AM10,'Euro 2016'!$B$23:$N$87,11,0)),"")</f>
        <v>5</v>
      </c>
      <c r="AR10" s="13">
        <f>IFERROR(IF(VLOOKUP($AM10,'Euro 2016'!$B$23:$N$87,12,0)="","",VLOOKUP($AM10,'Euro 2016'!$B$23:$N$87,12,0)),"")</f>
        <v>2</v>
      </c>
      <c r="AT10" s="46"/>
      <c r="AU10" s="47"/>
      <c r="AW10" s="48"/>
      <c r="AX10" s="49"/>
      <c r="AZ10" s="46"/>
      <c r="BA10" s="47"/>
      <c r="BC10" s="48"/>
      <c r="BD10" s="49"/>
      <c r="BF10" s="46"/>
      <c r="BG10" s="47"/>
      <c r="BI10" s="48"/>
      <c r="BJ10" s="49"/>
      <c r="BL10" s="46"/>
      <c r="BM10" s="47"/>
      <c r="BO10" s="48"/>
      <c r="BP10" s="49"/>
      <c r="BR10" s="46"/>
      <c r="BS10" s="47"/>
      <c r="BU10" s="48"/>
      <c r="BV10" s="49"/>
      <c r="BX10" s="46"/>
      <c r="BY10" s="47"/>
      <c r="CA10" s="48"/>
      <c r="CB10" s="49"/>
      <c r="CD10" s="46"/>
      <c r="CE10" s="47"/>
      <c r="CG10" s="48"/>
      <c r="CH10" s="49"/>
      <c r="CJ10" s="46"/>
      <c r="CK10" s="47"/>
      <c r="CM10" s="48"/>
      <c r="CN10" s="49"/>
      <c r="CP10" s="46"/>
      <c r="CQ10" s="47"/>
      <c r="CS10" s="48"/>
      <c r="CT10" s="49"/>
      <c r="CV10" s="46"/>
      <c r="CW10" s="47"/>
      <c r="CY10" s="48"/>
      <c r="CZ10" s="49"/>
      <c r="DB10" s="46"/>
      <c r="DC10" s="47"/>
      <c r="DE10" s="48"/>
      <c r="DF10" s="49"/>
      <c r="DH10" s="46"/>
      <c r="DI10" s="47"/>
      <c r="DK10" s="48"/>
      <c r="DL10" s="49"/>
      <c r="DN10" s="46"/>
      <c r="DO10" s="47"/>
      <c r="DQ10" s="48"/>
      <c r="DR10" s="49"/>
      <c r="DT10" s="46"/>
      <c r="DU10" s="47"/>
      <c r="DW10" s="48"/>
      <c r="DX10" s="49"/>
      <c r="DZ10" s="46"/>
      <c r="EA10" s="47"/>
      <c r="EC10" s="48"/>
      <c r="ED10" s="49"/>
      <c r="EF10" s="46"/>
      <c r="EG10" s="47"/>
      <c r="EI10" s="48"/>
      <c r="EJ10" s="49"/>
      <c r="EL10" s="46"/>
      <c r="EM10" s="47"/>
      <c r="EO10" s="48"/>
      <c r="EP10" s="49"/>
      <c r="ER10" s="46"/>
      <c r="ES10" s="47"/>
      <c r="EU10" s="48"/>
      <c r="EV10" s="49"/>
      <c r="EX10" s="46"/>
      <c r="EY10" s="47"/>
      <c r="FA10" s="48"/>
      <c r="FB10" s="49"/>
      <c r="FD10" s="46"/>
      <c r="FE10" s="47"/>
      <c r="FG10" s="48"/>
      <c r="FH10" s="49"/>
      <c r="FJ10" s="46"/>
      <c r="FK10" s="47"/>
      <c r="FM10" s="48"/>
      <c r="FN10" s="49"/>
      <c r="FP10" s="46"/>
      <c r="FQ10" s="47"/>
      <c r="FS10" s="48"/>
      <c r="FT10" s="49"/>
      <c r="FV10" s="46"/>
      <c r="FW10" s="47"/>
      <c r="FY10" s="48"/>
      <c r="FZ10" s="49"/>
      <c r="GB10" s="46"/>
      <c r="GC10" s="47"/>
      <c r="GE10" s="48"/>
      <c r="GF10" s="49"/>
      <c r="GH10" s="46"/>
      <c r="GI10" s="47"/>
      <c r="GK10" s="48"/>
      <c r="GL10" s="49"/>
      <c r="GN10" s="46"/>
      <c r="GO10" s="47"/>
      <c r="GQ10" s="48"/>
      <c r="GR10" s="49"/>
      <c r="GT10" s="46"/>
      <c r="GU10" s="47"/>
      <c r="GW10" s="48"/>
      <c r="GX10" s="49"/>
      <c r="GZ10" s="46"/>
      <c r="HA10" s="47"/>
      <c r="HC10" s="48"/>
      <c r="HD10" s="49"/>
      <c r="HF10" s="46"/>
      <c r="HG10" s="47"/>
      <c r="HI10" s="48"/>
      <c r="HJ10" s="49"/>
      <c r="HL10" s="46"/>
      <c r="HM10" s="47"/>
      <c r="HO10" s="48"/>
      <c r="HP10" s="49"/>
      <c r="HR10" s="46"/>
      <c r="HS10" s="47"/>
      <c r="HU10" s="48"/>
      <c r="HV10" s="49"/>
      <c r="HX10" s="46"/>
      <c r="HY10" s="47"/>
      <c r="IA10" s="48"/>
      <c r="IB10" s="49"/>
      <c r="ID10" s="46"/>
      <c r="IE10" s="47"/>
      <c r="IG10" s="48"/>
      <c r="IH10" s="49"/>
      <c r="IJ10" s="46"/>
      <c r="IK10" s="47"/>
      <c r="IM10" s="48"/>
      <c r="IN10" s="49"/>
      <c r="IP10" s="46"/>
      <c r="IQ10" s="47"/>
      <c r="IS10" s="48"/>
      <c r="IT10" s="49"/>
      <c r="IV10" s="46"/>
      <c r="IW10" s="47"/>
      <c r="IY10" s="48"/>
      <c r="IZ10" s="49"/>
      <c r="JB10" s="46"/>
      <c r="JC10" s="47"/>
      <c r="JE10" s="48"/>
      <c r="JF10" s="49"/>
      <c r="JH10" s="46"/>
      <c r="JI10" s="47"/>
      <c r="JK10" s="48"/>
      <c r="JL10" s="49"/>
      <c r="JN10" s="46"/>
      <c r="JO10" s="47"/>
      <c r="JQ10" s="48"/>
      <c r="JR10" s="49"/>
      <c r="JT10" s="46"/>
      <c r="JU10" s="47"/>
      <c r="JW10" s="48"/>
      <c r="JX10" s="49"/>
      <c r="JZ10" s="46"/>
      <c r="KA10" s="47"/>
      <c r="KC10" s="48"/>
      <c r="KD10" s="49"/>
      <c r="KF10" s="46"/>
      <c r="KG10" s="47"/>
      <c r="KI10" s="48"/>
      <c r="KJ10" s="49"/>
      <c r="KL10" s="46"/>
      <c r="KM10" s="47"/>
      <c r="KO10" s="48"/>
      <c r="KP10" s="49"/>
      <c r="KR10" s="46"/>
      <c r="KS10" s="47"/>
      <c r="KU10" s="48"/>
      <c r="KV10" s="49"/>
      <c r="KX10" s="46"/>
      <c r="KY10" s="47"/>
      <c r="LA10" s="48"/>
      <c r="LB10" s="49"/>
      <c r="LD10" s="46"/>
      <c r="LE10" s="47"/>
      <c r="LG10" s="48"/>
      <c r="LH10" s="49"/>
      <c r="LJ10" s="46"/>
      <c r="LK10" s="47"/>
      <c r="LM10" s="48"/>
      <c r="LN10" s="49"/>
      <c r="LP10" s="46"/>
      <c r="LQ10" s="47"/>
      <c r="LS10" s="48"/>
      <c r="LT10" s="49"/>
      <c r="LV10" s="46"/>
      <c r="LW10" s="47"/>
      <c r="LY10" s="48"/>
      <c r="LZ10" s="49"/>
      <c r="MB10" s="46"/>
      <c r="MC10" s="47"/>
      <c r="ME10" s="48"/>
      <c r="MF10" s="49"/>
      <c r="MK10" s="13">
        <f t="shared" si="110"/>
        <v>0</v>
      </c>
      <c r="ML10" s="13">
        <f t="shared" si="111"/>
        <v>0</v>
      </c>
      <c r="MM10" s="13">
        <f t="shared" si="112"/>
        <v>0</v>
      </c>
      <c r="MN10" s="13">
        <f t="shared" si="113"/>
        <v>0</v>
      </c>
      <c r="MO10" s="13">
        <f t="shared" si="114"/>
        <v>0</v>
      </c>
      <c r="MP10" s="13">
        <f t="shared" si="115"/>
        <v>0</v>
      </c>
      <c r="MQ10" s="13">
        <f t="shared" si="116"/>
        <v>0</v>
      </c>
      <c r="MR10" s="13">
        <f t="shared" si="117"/>
        <v>0</v>
      </c>
      <c r="MS10" s="13">
        <f t="shared" si="118"/>
        <v>0</v>
      </c>
      <c r="MT10" s="13">
        <f t="shared" si="119"/>
        <v>0</v>
      </c>
      <c r="MU10" s="13">
        <f t="shared" si="120"/>
        <v>0</v>
      </c>
      <c r="MV10" s="13">
        <f t="shared" si="121"/>
        <v>0</v>
      </c>
      <c r="MW10" s="13">
        <f t="shared" si="122"/>
        <v>0</v>
      </c>
      <c r="MX10" s="13">
        <f t="shared" si="123"/>
        <v>0</v>
      </c>
      <c r="MY10" s="13">
        <f t="shared" si="124"/>
        <v>0</v>
      </c>
      <c r="MZ10" s="13">
        <f t="shared" si="125"/>
        <v>0</v>
      </c>
      <c r="NA10" s="13">
        <f t="shared" si="126"/>
        <v>0</v>
      </c>
      <c r="NB10" s="13">
        <f t="shared" si="127"/>
        <v>0</v>
      </c>
      <c r="NC10" s="13">
        <f t="shared" si="128"/>
        <v>0</v>
      </c>
      <c r="ND10" s="13">
        <f t="shared" si="129"/>
        <v>0</v>
      </c>
      <c r="NE10" s="13">
        <f t="shared" si="130"/>
        <v>0</v>
      </c>
      <c r="NF10" s="13">
        <f t="shared" si="131"/>
        <v>0</v>
      </c>
      <c r="NG10" s="13">
        <f t="shared" si="132"/>
        <v>0</v>
      </c>
      <c r="NH10" s="13">
        <f t="shared" si="133"/>
        <v>0</v>
      </c>
      <c r="NI10" s="13">
        <f t="shared" si="134"/>
        <v>0</v>
      </c>
      <c r="NJ10" s="13">
        <f t="shared" si="135"/>
        <v>0</v>
      </c>
      <c r="NK10" s="13">
        <f t="shared" si="136"/>
        <v>0</v>
      </c>
      <c r="NL10" s="13">
        <f t="shared" si="137"/>
        <v>0</v>
      </c>
      <c r="NM10" s="13">
        <f t="shared" si="138"/>
        <v>0</v>
      </c>
      <c r="NN10" s="13">
        <f t="shared" si="139"/>
        <v>0</v>
      </c>
      <c r="NO10" s="13">
        <f t="shared" si="140"/>
        <v>0</v>
      </c>
      <c r="NP10" s="13">
        <f t="shared" si="141"/>
        <v>0</v>
      </c>
      <c r="NQ10" s="13">
        <f t="shared" si="142"/>
        <v>0</v>
      </c>
      <c r="NR10" s="13">
        <f t="shared" si="143"/>
        <v>0</v>
      </c>
      <c r="NS10" s="13">
        <f t="shared" si="144"/>
        <v>0</v>
      </c>
      <c r="NT10" s="13">
        <f t="shared" si="145"/>
        <v>0</v>
      </c>
      <c r="NU10" s="13">
        <f t="shared" si="146"/>
        <v>0</v>
      </c>
      <c r="NV10" s="13">
        <f t="shared" si="147"/>
        <v>0</v>
      </c>
      <c r="NW10" s="13">
        <f t="shared" si="148"/>
        <v>0</v>
      </c>
      <c r="NX10" s="13">
        <f t="shared" si="149"/>
        <v>0</v>
      </c>
      <c r="NY10" s="13">
        <f t="shared" si="150"/>
        <v>0</v>
      </c>
      <c r="NZ10" s="13">
        <f t="shared" si="151"/>
        <v>0</v>
      </c>
      <c r="OA10" s="13">
        <f t="shared" si="152"/>
        <v>0</v>
      </c>
      <c r="OB10" s="13">
        <f t="shared" si="153"/>
        <v>0</v>
      </c>
      <c r="OC10" s="13">
        <f t="shared" si="154"/>
        <v>0</v>
      </c>
      <c r="OD10" s="13">
        <f t="shared" si="155"/>
        <v>0</v>
      </c>
      <c r="OE10" s="13">
        <f t="shared" si="156"/>
        <v>0</v>
      </c>
      <c r="OF10" s="13">
        <f t="shared" si="157"/>
        <v>0</v>
      </c>
      <c r="OG10" s="13">
        <f t="shared" si="158"/>
        <v>0</v>
      </c>
      <c r="OH10" s="13">
        <f t="shared" si="159"/>
        <v>0</v>
      </c>
      <c r="OI10" s="13">
        <f t="shared" si="160"/>
        <v>0</v>
      </c>
      <c r="OJ10" s="13">
        <f t="shared" si="161"/>
        <v>0</v>
      </c>
      <c r="OK10" s="13">
        <f t="shared" si="162"/>
        <v>0</v>
      </c>
      <c r="OL10" s="13">
        <f t="shared" si="163"/>
        <v>0</v>
      </c>
      <c r="OM10" s="13">
        <f t="shared" si="164"/>
        <v>0</v>
      </c>
      <c r="ON10" s="13">
        <f t="shared" si="165"/>
        <v>0</v>
      </c>
      <c r="OO10" s="13">
        <f t="shared" si="166"/>
        <v>0</v>
      </c>
      <c r="OP10" s="13">
        <f t="shared" si="167"/>
        <v>0</v>
      </c>
      <c r="OQ10" s="13">
        <f t="shared" si="168"/>
        <v>0</v>
      </c>
      <c r="OR10" s="13">
        <f t="shared" si="169"/>
        <v>0</v>
      </c>
      <c r="OS10" s="13">
        <f t="shared" si="170"/>
        <v>0</v>
      </c>
      <c r="OT10" s="13">
        <f t="shared" si="171"/>
        <v>0</v>
      </c>
      <c r="OU10" s="13">
        <f t="shared" si="172"/>
        <v>0</v>
      </c>
      <c r="OV10" s="13">
        <f t="shared" si="173"/>
        <v>0</v>
      </c>
      <c r="OW10" s="13">
        <f t="shared" si="174"/>
        <v>0</v>
      </c>
      <c r="OX10" s="13">
        <f t="shared" si="175"/>
        <v>0</v>
      </c>
      <c r="OY10" s="13">
        <f t="shared" si="176"/>
        <v>0</v>
      </c>
      <c r="OZ10" s="13">
        <f t="shared" si="177"/>
        <v>0</v>
      </c>
      <c r="PA10" s="13">
        <f t="shared" si="178"/>
        <v>0</v>
      </c>
      <c r="PB10" s="13">
        <f t="shared" si="179"/>
        <v>0</v>
      </c>
      <c r="PC10" s="13">
        <f t="shared" si="180"/>
        <v>0</v>
      </c>
      <c r="PD10" s="13">
        <f t="shared" si="181"/>
        <v>0</v>
      </c>
      <c r="PE10" s="13">
        <f t="shared" si="182"/>
        <v>0</v>
      </c>
      <c r="PF10" s="13">
        <f t="shared" si="183"/>
        <v>0</v>
      </c>
      <c r="PG10" s="13">
        <f t="shared" si="184"/>
        <v>0</v>
      </c>
      <c r="PH10" s="13">
        <f t="shared" si="185"/>
        <v>0</v>
      </c>
      <c r="PI10" s="13">
        <f t="shared" si="186"/>
        <v>0</v>
      </c>
      <c r="PJ10" s="13">
        <f t="shared" si="187"/>
        <v>0</v>
      </c>
      <c r="PK10" s="13">
        <f t="shared" si="188"/>
        <v>0</v>
      </c>
      <c r="PL10" s="13">
        <f t="shared" si="189"/>
        <v>0</v>
      </c>
      <c r="PM10" s="13">
        <f t="shared" si="190"/>
        <v>0</v>
      </c>
      <c r="PN10" s="13">
        <f t="shared" si="191"/>
        <v>0</v>
      </c>
      <c r="PO10" s="13">
        <f t="shared" si="192"/>
        <v>0</v>
      </c>
      <c r="PP10" s="13">
        <f t="shared" si="193"/>
        <v>0</v>
      </c>
      <c r="PQ10" s="13">
        <f t="shared" si="194"/>
        <v>0</v>
      </c>
      <c r="PR10" s="13">
        <f t="shared" si="195"/>
        <v>0</v>
      </c>
      <c r="PS10" s="13">
        <f t="shared" si="196"/>
        <v>0</v>
      </c>
      <c r="PT10" s="13">
        <f t="shared" si="197"/>
        <v>0</v>
      </c>
      <c r="PU10" s="13">
        <f t="shared" si="198"/>
        <v>0</v>
      </c>
      <c r="PV10" s="13">
        <f t="shared" si="199"/>
        <v>0</v>
      </c>
      <c r="PW10" s="13">
        <f t="shared" si="200"/>
        <v>0</v>
      </c>
      <c r="PX10" s="13">
        <f t="shared" si="201"/>
        <v>0</v>
      </c>
      <c r="PY10" s="13">
        <f t="shared" si="202"/>
        <v>0</v>
      </c>
      <c r="PZ10" s="13">
        <f t="shared" si="203"/>
        <v>0</v>
      </c>
      <c r="QA10" s="13">
        <f t="shared" si="204"/>
        <v>0</v>
      </c>
      <c r="QB10" s="13">
        <f t="shared" si="205"/>
        <v>0</v>
      </c>
      <c r="QC10" s="13">
        <f t="shared" si="206"/>
        <v>0</v>
      </c>
      <c r="QD10" s="13">
        <f t="shared" si="207"/>
        <v>0</v>
      </c>
      <c r="QE10" s="13">
        <f t="shared" si="208"/>
        <v>0</v>
      </c>
      <c r="QF10" s="13">
        <f t="shared" si="209"/>
        <v>0</v>
      </c>
      <c r="QH10" s="11">
        <f>RANK(QL10,$QL$3:$QL$26)+COUNTIF(QL$3:QL10,QL10)-1</f>
        <v>8</v>
      </c>
      <c r="QI10" s="23">
        <f t="array" ref="QI10">SUM(IF(QL10&lt;$QL$3:$QL$26,1/COUNTIF($QL$3:$QL$26,$QL$3:$QL$26)))+1</f>
        <v>1</v>
      </c>
      <c r="QJ10" s="11" t="str">
        <f>Sheet2!A54</f>
        <v>Turkey</v>
      </c>
      <c r="QK10" s="11" t="str">
        <f>IFERROR(VLOOKUP($QJ10,Sheet2!$A:$B,2,0),0)</f>
        <v>Turkey</v>
      </c>
      <c r="QL10" s="13">
        <f t="shared" si="210"/>
        <v>0</v>
      </c>
      <c r="QM10" s="13"/>
      <c r="QN10" s="13">
        <f>RANK(QQ10,$QQ$4:$QQ$69)+COUNTIF(QQ$4:QQ10,QQ10)-1</f>
        <v>7</v>
      </c>
      <c r="QO10" s="29">
        <f t="array" ref="QO10">SUM(IF(QQ10&lt;$QQ$4:$QQ$69,1/COUNTIF($QQ$4:$QQ$69,$QQ$4:$QQ$69)))+1</f>
        <v>1</v>
      </c>
      <c r="QP10" s="11" t="str">
        <f>Sheet3!R8</f>
        <v>A. Milik (Poland)</v>
      </c>
      <c r="QQ10" s="13">
        <f t="shared" si="211"/>
        <v>0</v>
      </c>
      <c r="QS10" s="11">
        <f>'Euro 2016'!Y70</f>
        <v>5</v>
      </c>
      <c r="QT10" s="11" t="str">
        <f>IFERROR(VLOOKUP('Euro 2016'!R70,Sheet2!$A:$B,2,0),0)</f>
        <v>Northern Ireland</v>
      </c>
      <c r="QU10" s="11">
        <f t="shared" si="213"/>
        <v>0</v>
      </c>
      <c r="QX10" s="10"/>
    </row>
    <row r="11" spans="2:466">
      <c r="B11" s="36" t="s">
        <v>2776</v>
      </c>
      <c r="C11" s="55"/>
      <c r="D11" s="51" t="s">
        <v>2623</v>
      </c>
      <c r="E11" s="55"/>
      <c r="F11" s="58">
        <v>15</v>
      </c>
      <c r="G11" s="10"/>
      <c r="H11" s="10"/>
      <c r="I11" s="10"/>
      <c r="J11" s="10">
        <f t="shared" si="214"/>
        <v>8</v>
      </c>
      <c r="K11" s="39" t="str">
        <f>IFERROR(IF(L11="","",IF(ISNUMBER(MATCH(HLOOKUP($J11,$MK$74:$QF$89,($QG$79-$QG$74+1),0),K$4:K10,0)),"",HLOOKUP($J11,$MK$74:$QF$89,($QG$79-$QG$74+1),0))),"")</f>
        <v/>
      </c>
      <c r="L11" s="40" t="str">
        <f t="shared" si="215"/>
        <v/>
      </c>
      <c r="M11" s="41" t="str">
        <f t="array" ref="M11">IFERROR(IF(HLOOKUP($J11,$MK$74:$QF$89,($QG$83-$QG$74+1),0)=0,"",HLOOKUP($J11,$MK$74:$QF$89,($QG$83-$QG$74+1),0)),0)</f>
        <v/>
      </c>
      <c r="N11" s="10"/>
      <c r="O11" s="10">
        <f t="shared" si="216"/>
        <v>8</v>
      </c>
      <c r="P11" s="39" t="str">
        <f>IFERROR(IF(Q11="","",IF(ISNUMBER(MATCH(HLOOKUP($T11,$MK$75:$OP$89,($QG$80-$QG$75+1),0),P$4:P10,0)),"",HLOOKUP($T11,$MK$75:$OP$89,($QG$80-$QG$75+1),0))),"")</f>
        <v/>
      </c>
      <c r="Q11" s="40" t="str">
        <f t="shared" si="217"/>
        <v/>
      </c>
      <c r="R11" s="41" t="str">
        <f t="array" ref="R11">IFERROR(IF(HLOOKUP($O11,$MK$75:$QF$89,($QG$89-$QG$75+1),0)=0,"",HLOOKUP($O11,$MK$75:$QF$89,($QG$89-$QG$75+1),0)),0)</f>
        <v/>
      </c>
      <c r="S11" s="10"/>
      <c r="T11" s="10">
        <f t="shared" si="218"/>
        <v>8</v>
      </c>
      <c r="U11" s="39" t="str">
        <f>IFERROR(IF(V11="","",IF(ISNUMBER(MATCH(HLOOKUP($O11,$MK$76:$QF$89,($QG$81-$QG$76+1),0),U$4:U10,0)),"",HLOOKUP($O11,$MK$76:$QF$89,($QG$81-$QG$76+1),0))),"")</f>
        <v/>
      </c>
      <c r="V11" s="40" t="str">
        <f t="shared" si="106"/>
        <v/>
      </c>
      <c r="W11" s="41" t="str">
        <f t="array" ref="W11">IFERROR(IF(HLOOKUP($T11,$MK$76:$QF$89,($QG$87-$QG$76+1),0)=0,"",HLOOKUP($T11,$MK$76:$QF$89,($QG$87-$QG$76+1),0)),0)</f>
        <v/>
      </c>
      <c r="Y11" s="9">
        <v>8</v>
      </c>
      <c r="Z11" s="39" t="str">
        <f>IFERROR(IF(AA11="","",IF(ISNUMBER(MATCH(VLOOKUP($Y11,$QH$3:$QL$26,2,0),Z$4:Z10,0)),"",VLOOKUP($Y11,$QH$3:$QL$26,2,0))),"")</f>
        <v/>
      </c>
      <c r="AA11" s="40" t="str">
        <f t="shared" si="107"/>
        <v/>
      </c>
      <c r="AB11" s="42" t="str">
        <f t="shared" si="108"/>
        <v/>
      </c>
      <c r="AC11" s="43" t="str">
        <f t="shared" si="109"/>
        <v/>
      </c>
      <c r="AE11" s="29">
        <f t="array" ref="AE11">IFERROR(SUM(IF(AG11&lt;$AG$4:$AG$69,1/COUNTIF($AG$4:$AG$69,$AG$4:$AG$69)))+1,0)</f>
        <v>1</v>
      </c>
      <c r="AF11" s="44" t="str">
        <f>Sheet3!R9</f>
        <v>A. Morata (Spain)</v>
      </c>
      <c r="AG11" s="45">
        <v>0</v>
      </c>
      <c r="AH11" s="29">
        <f t="shared" si="212"/>
        <v>15</v>
      </c>
      <c r="AI11" s="10"/>
      <c r="AJ11" s="10"/>
      <c r="AK11" s="10"/>
      <c r="AL11" s="13">
        <f>IF(OR(ISBLANK('Euro 2016'!L30),ISBLANK('Euro 2016'!M30)),0,1)</f>
        <v>1</v>
      </c>
      <c r="AM11" s="11" t="s">
        <v>2376</v>
      </c>
      <c r="AN11" s="11" t="str">
        <f>IFERROR(VLOOKUP(IF(VLOOKUP($AM11,'Euro 2016'!$B$23:$N$87,10,0)="","",VLOOKUP($AM11,'Euro 2016'!$B$23:$N$87,10,0)),Sheet2!$A:$B,2,0),"")</f>
        <v>Spain</v>
      </c>
      <c r="AO11" s="11" t="str">
        <f>IFERROR(VLOOKUP(IF(VLOOKUP($AM11,'Euro 2016'!$B$23:$N$87,13,0)="","",VLOOKUP($AM11,'Euro 2016'!$B$23:$N$87,13,0)),Sheet2!$A:$B,2,0),"")</f>
        <v>Czech Republic</v>
      </c>
      <c r="AQ11" s="13">
        <f>IFERROR(IF(VLOOKUP($AM11,'Euro 2016'!$B$23:$N$87,11,0)="","",VLOOKUP($AM11,'Euro 2016'!$B$23:$N$87,11,0)),"")</f>
        <v>4</v>
      </c>
      <c r="AR11" s="13">
        <f>IFERROR(IF(VLOOKUP($AM11,'Euro 2016'!$B$23:$N$87,12,0)="","",VLOOKUP($AM11,'Euro 2016'!$B$23:$N$87,12,0)),"")</f>
        <v>3</v>
      </c>
      <c r="AT11" s="46"/>
      <c r="AU11" s="47"/>
      <c r="AW11" s="48"/>
      <c r="AX11" s="49"/>
      <c r="AZ11" s="46"/>
      <c r="BA11" s="47"/>
      <c r="BC11" s="48"/>
      <c r="BD11" s="49"/>
      <c r="BF11" s="46"/>
      <c r="BG11" s="47"/>
      <c r="BI11" s="48"/>
      <c r="BJ11" s="49"/>
      <c r="BL11" s="46"/>
      <c r="BM11" s="47"/>
      <c r="BO11" s="48"/>
      <c r="BP11" s="49"/>
      <c r="BR11" s="46"/>
      <c r="BS11" s="47"/>
      <c r="BU11" s="48"/>
      <c r="BV11" s="49"/>
      <c r="BX11" s="46"/>
      <c r="BY11" s="47"/>
      <c r="CA11" s="48"/>
      <c r="CB11" s="49"/>
      <c r="CD11" s="46"/>
      <c r="CE11" s="47"/>
      <c r="CG11" s="48"/>
      <c r="CH11" s="49"/>
      <c r="CJ11" s="46"/>
      <c r="CK11" s="47"/>
      <c r="CM11" s="48"/>
      <c r="CN11" s="49"/>
      <c r="CP11" s="46"/>
      <c r="CQ11" s="47"/>
      <c r="CS11" s="48"/>
      <c r="CT11" s="49"/>
      <c r="CV11" s="46"/>
      <c r="CW11" s="47"/>
      <c r="CY11" s="48"/>
      <c r="CZ11" s="49"/>
      <c r="DB11" s="46"/>
      <c r="DC11" s="47"/>
      <c r="DE11" s="48"/>
      <c r="DF11" s="49"/>
      <c r="DH11" s="46"/>
      <c r="DI11" s="47"/>
      <c r="DK11" s="48"/>
      <c r="DL11" s="49"/>
      <c r="DN11" s="46"/>
      <c r="DO11" s="47"/>
      <c r="DQ11" s="48"/>
      <c r="DR11" s="49"/>
      <c r="DT11" s="46"/>
      <c r="DU11" s="47"/>
      <c r="DW11" s="48"/>
      <c r="DX11" s="49"/>
      <c r="DZ11" s="46"/>
      <c r="EA11" s="47"/>
      <c r="EC11" s="48"/>
      <c r="ED11" s="49"/>
      <c r="EF11" s="46"/>
      <c r="EG11" s="47"/>
      <c r="EI11" s="48"/>
      <c r="EJ11" s="49"/>
      <c r="EL11" s="46"/>
      <c r="EM11" s="47"/>
      <c r="EO11" s="48"/>
      <c r="EP11" s="49"/>
      <c r="ER11" s="46"/>
      <c r="ES11" s="47"/>
      <c r="EU11" s="48"/>
      <c r="EV11" s="49"/>
      <c r="EX11" s="46"/>
      <c r="EY11" s="47"/>
      <c r="FA11" s="48"/>
      <c r="FB11" s="49"/>
      <c r="FD11" s="46"/>
      <c r="FE11" s="47"/>
      <c r="FG11" s="48"/>
      <c r="FH11" s="49"/>
      <c r="FJ11" s="46"/>
      <c r="FK11" s="47"/>
      <c r="FM11" s="48"/>
      <c r="FN11" s="49"/>
      <c r="FP11" s="46"/>
      <c r="FQ11" s="47"/>
      <c r="FS11" s="48"/>
      <c r="FT11" s="49"/>
      <c r="FV11" s="46"/>
      <c r="FW11" s="47"/>
      <c r="FY11" s="48"/>
      <c r="FZ11" s="49"/>
      <c r="GB11" s="46"/>
      <c r="GC11" s="47"/>
      <c r="GE11" s="48"/>
      <c r="GF11" s="49"/>
      <c r="GH11" s="46"/>
      <c r="GI11" s="47"/>
      <c r="GK11" s="48"/>
      <c r="GL11" s="49"/>
      <c r="GN11" s="46"/>
      <c r="GO11" s="47"/>
      <c r="GQ11" s="48"/>
      <c r="GR11" s="49"/>
      <c r="GT11" s="46"/>
      <c r="GU11" s="47"/>
      <c r="GW11" s="48"/>
      <c r="GX11" s="49"/>
      <c r="GZ11" s="46"/>
      <c r="HA11" s="47"/>
      <c r="HC11" s="48"/>
      <c r="HD11" s="49"/>
      <c r="HF11" s="46"/>
      <c r="HG11" s="47"/>
      <c r="HI11" s="48"/>
      <c r="HJ11" s="49"/>
      <c r="HL11" s="46"/>
      <c r="HM11" s="47"/>
      <c r="HO11" s="48"/>
      <c r="HP11" s="49"/>
      <c r="HR11" s="46"/>
      <c r="HS11" s="47"/>
      <c r="HU11" s="48"/>
      <c r="HV11" s="49"/>
      <c r="HX11" s="46"/>
      <c r="HY11" s="47"/>
      <c r="IA11" s="48"/>
      <c r="IB11" s="49"/>
      <c r="ID11" s="46"/>
      <c r="IE11" s="47"/>
      <c r="IG11" s="48"/>
      <c r="IH11" s="49"/>
      <c r="IJ11" s="46"/>
      <c r="IK11" s="47"/>
      <c r="IM11" s="48"/>
      <c r="IN11" s="49"/>
      <c r="IP11" s="46"/>
      <c r="IQ11" s="47"/>
      <c r="IS11" s="48"/>
      <c r="IT11" s="49"/>
      <c r="IV11" s="46"/>
      <c r="IW11" s="47"/>
      <c r="IY11" s="48"/>
      <c r="IZ11" s="49"/>
      <c r="JB11" s="46"/>
      <c r="JC11" s="47"/>
      <c r="JE11" s="48"/>
      <c r="JF11" s="49"/>
      <c r="JH11" s="46"/>
      <c r="JI11" s="47"/>
      <c r="JK11" s="48"/>
      <c r="JL11" s="49"/>
      <c r="JN11" s="46"/>
      <c r="JO11" s="47"/>
      <c r="JQ11" s="48"/>
      <c r="JR11" s="49"/>
      <c r="JT11" s="46"/>
      <c r="JU11" s="47"/>
      <c r="JW11" s="48"/>
      <c r="JX11" s="49"/>
      <c r="JZ11" s="46"/>
      <c r="KA11" s="47"/>
      <c r="KC11" s="48"/>
      <c r="KD11" s="49"/>
      <c r="KF11" s="46"/>
      <c r="KG11" s="47"/>
      <c r="KI11" s="48"/>
      <c r="KJ11" s="49"/>
      <c r="KL11" s="46"/>
      <c r="KM11" s="47"/>
      <c r="KO11" s="48"/>
      <c r="KP11" s="49"/>
      <c r="KR11" s="46"/>
      <c r="KS11" s="47"/>
      <c r="KU11" s="48"/>
      <c r="KV11" s="49"/>
      <c r="KX11" s="46"/>
      <c r="KY11" s="47"/>
      <c r="LA11" s="48"/>
      <c r="LB11" s="49"/>
      <c r="LD11" s="46"/>
      <c r="LE11" s="47"/>
      <c r="LG11" s="48"/>
      <c r="LH11" s="49"/>
      <c r="LJ11" s="46"/>
      <c r="LK11" s="47"/>
      <c r="LM11" s="48"/>
      <c r="LN11" s="49"/>
      <c r="LP11" s="46"/>
      <c r="LQ11" s="47"/>
      <c r="LS11" s="48"/>
      <c r="LT11" s="49"/>
      <c r="LV11" s="46"/>
      <c r="LW11" s="47"/>
      <c r="LY11" s="48"/>
      <c r="LZ11" s="49"/>
      <c r="MB11" s="46"/>
      <c r="MC11" s="47"/>
      <c r="ME11" s="48"/>
      <c r="MF11" s="49"/>
      <c r="MG11" s="13">
        <v>2</v>
      </c>
      <c r="MK11" s="13">
        <f t="shared" si="110"/>
        <v>0</v>
      </c>
      <c r="ML11" s="13">
        <f t="shared" si="111"/>
        <v>0</v>
      </c>
      <c r="MM11" s="13">
        <f t="shared" si="112"/>
        <v>0</v>
      </c>
      <c r="MN11" s="13">
        <f t="shared" si="113"/>
        <v>0</v>
      </c>
      <c r="MO11" s="13">
        <f t="shared" si="114"/>
        <v>0</v>
      </c>
      <c r="MP11" s="13">
        <f t="shared" si="115"/>
        <v>0</v>
      </c>
      <c r="MQ11" s="13">
        <f t="shared" si="116"/>
        <v>0</v>
      </c>
      <c r="MR11" s="13">
        <f t="shared" si="117"/>
        <v>0</v>
      </c>
      <c r="MS11" s="13">
        <f t="shared" si="118"/>
        <v>0</v>
      </c>
      <c r="MT11" s="13">
        <f t="shared" si="119"/>
        <v>0</v>
      </c>
      <c r="MU11" s="13">
        <f t="shared" si="120"/>
        <v>0</v>
      </c>
      <c r="MV11" s="13">
        <f t="shared" si="121"/>
        <v>0</v>
      </c>
      <c r="MW11" s="13">
        <f t="shared" si="122"/>
        <v>0</v>
      </c>
      <c r="MX11" s="13">
        <f t="shared" si="123"/>
        <v>0</v>
      </c>
      <c r="MY11" s="13">
        <f t="shared" si="124"/>
        <v>0</v>
      </c>
      <c r="MZ11" s="13">
        <f t="shared" si="125"/>
        <v>0</v>
      </c>
      <c r="NA11" s="13">
        <f t="shared" si="126"/>
        <v>0</v>
      </c>
      <c r="NB11" s="13">
        <f t="shared" si="127"/>
        <v>0</v>
      </c>
      <c r="NC11" s="13">
        <f t="shared" si="128"/>
        <v>0</v>
      </c>
      <c r="ND11" s="13">
        <f t="shared" si="129"/>
        <v>0</v>
      </c>
      <c r="NE11" s="13">
        <f t="shared" si="130"/>
        <v>0</v>
      </c>
      <c r="NF11" s="13">
        <f t="shared" si="131"/>
        <v>0</v>
      </c>
      <c r="NG11" s="13">
        <f t="shared" si="132"/>
        <v>0</v>
      </c>
      <c r="NH11" s="13">
        <f t="shared" si="133"/>
        <v>0</v>
      </c>
      <c r="NI11" s="13">
        <f t="shared" si="134"/>
        <v>0</v>
      </c>
      <c r="NJ11" s="13">
        <f t="shared" si="135"/>
        <v>0</v>
      </c>
      <c r="NK11" s="13">
        <f t="shared" si="136"/>
        <v>0</v>
      </c>
      <c r="NL11" s="13">
        <f t="shared" si="137"/>
        <v>0</v>
      </c>
      <c r="NM11" s="13">
        <f t="shared" si="138"/>
        <v>0</v>
      </c>
      <c r="NN11" s="13">
        <f t="shared" si="139"/>
        <v>0</v>
      </c>
      <c r="NO11" s="13">
        <f t="shared" si="140"/>
        <v>0</v>
      </c>
      <c r="NP11" s="13">
        <f t="shared" si="141"/>
        <v>0</v>
      </c>
      <c r="NQ11" s="13">
        <f t="shared" si="142"/>
        <v>0</v>
      </c>
      <c r="NR11" s="13">
        <f t="shared" si="143"/>
        <v>0</v>
      </c>
      <c r="NS11" s="13">
        <f t="shared" si="144"/>
        <v>0</v>
      </c>
      <c r="NT11" s="13">
        <f t="shared" si="145"/>
        <v>0</v>
      </c>
      <c r="NU11" s="13">
        <f t="shared" si="146"/>
        <v>0</v>
      </c>
      <c r="NV11" s="13">
        <f t="shared" si="147"/>
        <v>0</v>
      </c>
      <c r="NW11" s="13">
        <f t="shared" si="148"/>
        <v>0</v>
      </c>
      <c r="NX11" s="13">
        <f t="shared" si="149"/>
        <v>0</v>
      </c>
      <c r="NY11" s="13">
        <f t="shared" si="150"/>
        <v>0</v>
      </c>
      <c r="NZ11" s="13">
        <f t="shared" si="151"/>
        <v>0</v>
      </c>
      <c r="OA11" s="13">
        <f t="shared" si="152"/>
        <v>0</v>
      </c>
      <c r="OB11" s="13">
        <f t="shared" si="153"/>
        <v>0</v>
      </c>
      <c r="OC11" s="13">
        <f t="shared" si="154"/>
        <v>0</v>
      </c>
      <c r="OD11" s="13">
        <f t="shared" si="155"/>
        <v>0</v>
      </c>
      <c r="OE11" s="13">
        <f t="shared" si="156"/>
        <v>0</v>
      </c>
      <c r="OF11" s="13">
        <f t="shared" si="157"/>
        <v>0</v>
      </c>
      <c r="OG11" s="13">
        <f t="shared" si="158"/>
        <v>0</v>
      </c>
      <c r="OH11" s="13">
        <f t="shared" si="159"/>
        <v>0</v>
      </c>
      <c r="OI11" s="13">
        <f t="shared" si="160"/>
        <v>0</v>
      </c>
      <c r="OJ11" s="13">
        <f t="shared" si="161"/>
        <v>0</v>
      </c>
      <c r="OK11" s="13">
        <f t="shared" si="162"/>
        <v>0</v>
      </c>
      <c r="OL11" s="13">
        <f t="shared" si="163"/>
        <v>0</v>
      </c>
      <c r="OM11" s="13">
        <f t="shared" si="164"/>
        <v>0</v>
      </c>
      <c r="ON11" s="13">
        <f t="shared" si="165"/>
        <v>0</v>
      </c>
      <c r="OO11" s="13">
        <f t="shared" si="166"/>
        <v>0</v>
      </c>
      <c r="OP11" s="13">
        <f t="shared" si="167"/>
        <v>0</v>
      </c>
      <c r="OQ11" s="13">
        <f t="shared" si="168"/>
        <v>0</v>
      </c>
      <c r="OR11" s="13">
        <f t="shared" si="169"/>
        <v>0</v>
      </c>
      <c r="OS11" s="13">
        <f t="shared" si="170"/>
        <v>0</v>
      </c>
      <c r="OT11" s="13">
        <f t="shared" si="171"/>
        <v>0</v>
      </c>
      <c r="OU11" s="13">
        <f t="shared" si="172"/>
        <v>0</v>
      </c>
      <c r="OV11" s="13">
        <f t="shared" si="173"/>
        <v>0</v>
      </c>
      <c r="OW11" s="13">
        <f t="shared" si="174"/>
        <v>0</v>
      </c>
      <c r="OX11" s="13">
        <f t="shared" si="175"/>
        <v>0</v>
      </c>
      <c r="OY11" s="13">
        <f t="shared" si="176"/>
        <v>0</v>
      </c>
      <c r="OZ11" s="13">
        <f t="shared" si="177"/>
        <v>0</v>
      </c>
      <c r="PA11" s="13">
        <f t="shared" si="178"/>
        <v>0</v>
      </c>
      <c r="PB11" s="13">
        <f t="shared" si="179"/>
        <v>0</v>
      </c>
      <c r="PC11" s="13">
        <f t="shared" si="180"/>
        <v>0</v>
      </c>
      <c r="PD11" s="13">
        <f t="shared" si="181"/>
        <v>0</v>
      </c>
      <c r="PE11" s="13">
        <f t="shared" si="182"/>
        <v>0</v>
      </c>
      <c r="PF11" s="13">
        <f t="shared" si="183"/>
        <v>0</v>
      </c>
      <c r="PG11" s="13">
        <f t="shared" si="184"/>
        <v>0</v>
      </c>
      <c r="PH11" s="13">
        <f t="shared" si="185"/>
        <v>0</v>
      </c>
      <c r="PI11" s="13">
        <f t="shared" si="186"/>
        <v>0</v>
      </c>
      <c r="PJ11" s="13">
        <f t="shared" si="187"/>
        <v>0</v>
      </c>
      <c r="PK11" s="13">
        <f t="shared" si="188"/>
        <v>0</v>
      </c>
      <c r="PL11" s="13">
        <f t="shared" si="189"/>
        <v>0</v>
      </c>
      <c r="PM11" s="13">
        <f t="shared" si="190"/>
        <v>0</v>
      </c>
      <c r="PN11" s="13">
        <f t="shared" si="191"/>
        <v>0</v>
      </c>
      <c r="PO11" s="13">
        <f t="shared" si="192"/>
        <v>0</v>
      </c>
      <c r="PP11" s="13">
        <f t="shared" si="193"/>
        <v>0</v>
      </c>
      <c r="PQ11" s="13">
        <f t="shared" si="194"/>
        <v>0</v>
      </c>
      <c r="PR11" s="13">
        <f t="shared" si="195"/>
        <v>0</v>
      </c>
      <c r="PS11" s="13">
        <f t="shared" si="196"/>
        <v>0</v>
      </c>
      <c r="PT11" s="13">
        <f t="shared" si="197"/>
        <v>0</v>
      </c>
      <c r="PU11" s="13">
        <f t="shared" si="198"/>
        <v>0</v>
      </c>
      <c r="PV11" s="13">
        <f t="shared" si="199"/>
        <v>0</v>
      </c>
      <c r="PW11" s="13">
        <f t="shared" si="200"/>
        <v>0</v>
      </c>
      <c r="PX11" s="13">
        <f t="shared" si="201"/>
        <v>0</v>
      </c>
      <c r="PY11" s="13">
        <f t="shared" si="202"/>
        <v>0</v>
      </c>
      <c r="PZ11" s="13">
        <f t="shared" si="203"/>
        <v>0</v>
      </c>
      <c r="QA11" s="13">
        <f t="shared" si="204"/>
        <v>0</v>
      </c>
      <c r="QB11" s="13">
        <f t="shared" si="205"/>
        <v>0</v>
      </c>
      <c r="QC11" s="13">
        <f t="shared" si="206"/>
        <v>0</v>
      </c>
      <c r="QD11" s="13">
        <f t="shared" si="207"/>
        <v>0</v>
      </c>
      <c r="QE11" s="13">
        <f t="shared" si="208"/>
        <v>0</v>
      </c>
      <c r="QF11" s="13">
        <f t="shared" si="209"/>
        <v>0</v>
      </c>
      <c r="QH11" s="11">
        <f>RANK(QL11,$QL$3:$QL$26)+COUNTIF(QL$3:QL11,QL11)-1</f>
        <v>9</v>
      </c>
      <c r="QI11" s="23">
        <f t="array" ref="QI11">SUM(IF(QL11&lt;$QL$3:$QL$26,1/COUNTIF($QL$3:$QL$26,$QL$3:$QL$26)))+1</f>
        <v>1</v>
      </c>
      <c r="QJ11" s="11" t="str">
        <f>Sheet2!A55</f>
        <v>Slovakia</v>
      </c>
      <c r="QK11" s="11" t="str">
        <f>IFERROR(VLOOKUP($QJ11,Sheet2!$A:$B,2,0),0)</f>
        <v>Slovakia</v>
      </c>
      <c r="QL11" s="13">
        <f t="shared" si="210"/>
        <v>0</v>
      </c>
      <c r="QM11" s="13"/>
      <c r="QN11" s="13">
        <f>RANK(QQ11,$QQ$4:$QQ$69)+COUNTIF(QQ$4:QQ11,QQ11)-1</f>
        <v>8</v>
      </c>
      <c r="QO11" s="29">
        <f t="array" ref="QO11">SUM(IF(QQ11&lt;$QQ$4:$QQ$69,1/COUNTIF($QQ$4:$QQ$69,$QQ$4:$QQ$69)))+1</f>
        <v>1</v>
      </c>
      <c r="QP11" s="11" t="str">
        <f>Sheet3!R9</f>
        <v>A. Morata (Spain)</v>
      </c>
      <c r="QQ11" s="13">
        <f t="shared" si="211"/>
        <v>0</v>
      </c>
      <c r="QS11" s="11">
        <f>'Euro 2016'!Y71</f>
        <v>5</v>
      </c>
      <c r="QT11" s="11" t="str">
        <f>IFERROR(VLOOKUP('Euro 2016'!R71,Sheet2!$A:$B,2,0),0)</f>
        <v>Republic of Ireland</v>
      </c>
      <c r="QU11" s="11">
        <f t="shared" si="213"/>
        <v>0</v>
      </c>
      <c r="QX11" s="10"/>
    </row>
    <row r="12" spans="2:466">
      <c r="B12" s="53"/>
      <c r="C12" s="55"/>
      <c r="D12" s="55"/>
      <c r="E12" s="55"/>
      <c r="F12" s="55"/>
      <c r="G12" s="10"/>
      <c r="H12" s="10"/>
      <c r="I12" s="10"/>
      <c r="J12" s="10">
        <f t="shared" si="214"/>
        <v>9</v>
      </c>
      <c r="K12" s="39" t="str">
        <f>IFERROR(IF(L12="","",IF(ISNUMBER(MATCH(HLOOKUP($J12,$MK$74:$QF$89,($QG$79-$QG$74+1),0),K$4:K11,0)),"",HLOOKUP($J12,$MK$74:$QF$89,($QG$79-$QG$74+1),0))),"")</f>
        <v/>
      </c>
      <c r="L12" s="40" t="str">
        <f t="shared" si="215"/>
        <v/>
      </c>
      <c r="M12" s="41" t="str">
        <f t="array" ref="M12">IFERROR(IF(HLOOKUP($J12,$MK$74:$QF$89,($QG$83-$QG$74+1),0)=0,"",HLOOKUP($J12,$MK$74:$QF$89,($QG$83-$QG$74+1),0)),0)</f>
        <v/>
      </c>
      <c r="N12" s="10"/>
      <c r="O12" s="10">
        <f t="shared" si="216"/>
        <v>9</v>
      </c>
      <c r="P12" s="39" t="str">
        <f>IFERROR(IF(Q12="","",IF(ISNUMBER(MATCH(HLOOKUP($T12,$MK$75:$OP$89,($QG$80-$QG$75+1),0),P$4:P11,0)),"",HLOOKUP($T12,$MK$75:$OP$89,($QG$80-$QG$75+1),0))),"")</f>
        <v/>
      </c>
      <c r="Q12" s="40" t="str">
        <f t="shared" si="217"/>
        <v/>
      </c>
      <c r="R12" s="41" t="str">
        <f t="array" ref="R12">IFERROR(IF(HLOOKUP($O12,$MK$75:$QF$89,($QG$89-$QG$75+1),0)=0,"",HLOOKUP($O12,$MK$75:$QF$89,($QG$89-$QG$75+1),0)),0)</f>
        <v/>
      </c>
      <c r="S12" s="10"/>
      <c r="T12" s="10">
        <f t="shared" si="218"/>
        <v>9</v>
      </c>
      <c r="U12" s="39" t="str">
        <f>IFERROR(IF(V12="","",IF(ISNUMBER(MATCH(HLOOKUP($O12,$MK$76:$QF$89,($QG$81-$QG$76+1),0),U$4:U11,0)),"",HLOOKUP($O12,$MK$76:$QF$89,($QG$81-$QG$76+1),0))),"")</f>
        <v/>
      </c>
      <c r="V12" s="40" t="str">
        <f t="shared" si="106"/>
        <v/>
      </c>
      <c r="W12" s="41" t="str">
        <f t="array" ref="W12">IFERROR(IF(HLOOKUP($T12,$MK$76:$QF$89,($QG$87-$QG$76+1),0)=0,"",HLOOKUP($T12,$MK$76:$QF$89,($QG$87-$QG$76+1),0)),0)</f>
        <v/>
      </c>
      <c r="Y12" s="9">
        <v>9</v>
      </c>
      <c r="Z12" s="39" t="str">
        <f>IFERROR(IF(AA12="","",IF(ISNUMBER(MATCH(VLOOKUP($Y12,$QH$3:$QL$26,2,0),Z$4:Z11,0)),"",VLOOKUP($Y12,$QH$3:$QL$26,2,0))),"")</f>
        <v/>
      </c>
      <c r="AA12" s="40" t="str">
        <f t="shared" si="107"/>
        <v/>
      </c>
      <c r="AB12" s="42" t="str">
        <f t="shared" si="108"/>
        <v/>
      </c>
      <c r="AC12" s="43" t="str">
        <f t="shared" si="109"/>
        <v/>
      </c>
      <c r="AE12" s="29">
        <f t="array" ref="AE12">IFERROR(SUM(IF(AG12&lt;$AG$4:$AG$69,1/COUNTIF($AG$4:$AG$69,$AG$4:$AG$69)))+1,0)</f>
        <v>1</v>
      </c>
      <c r="AF12" s="44" t="str">
        <f>Sheet3!R10</f>
        <v>A. Nemec (Slovakia)</v>
      </c>
      <c r="AG12" s="45">
        <v>0</v>
      </c>
      <c r="AH12" s="29">
        <f t="shared" si="212"/>
        <v>15</v>
      </c>
      <c r="AI12" s="10"/>
      <c r="AJ12" s="10"/>
      <c r="AK12" s="10"/>
      <c r="AL12" s="13">
        <f>IF(OR(ISBLANK('Euro 2016'!L31),ISBLANK('Euro 2016'!M31)),0,1)</f>
        <v>1</v>
      </c>
      <c r="AM12" s="11" t="s">
        <v>2377</v>
      </c>
      <c r="AN12" s="11" t="str">
        <f>IFERROR(VLOOKUP(IF(VLOOKUP($AM12,'Euro 2016'!$B$23:$N$87,10,0)="","",VLOOKUP($AM12,'Euro 2016'!$B$23:$N$87,10,0)),Sheet2!$A:$B,2,0),"")</f>
        <v>Republic of Ireland</v>
      </c>
      <c r="AO12" s="11" t="str">
        <f>IFERROR(VLOOKUP(IF(VLOOKUP($AM12,'Euro 2016'!$B$23:$N$87,13,0)="","",VLOOKUP($AM12,'Euro 2016'!$B$23:$N$87,13,0)),Sheet2!$A:$B,2,0),"")</f>
        <v>Sweden</v>
      </c>
      <c r="AQ12" s="13">
        <f>IFERROR(IF(VLOOKUP($AM12,'Euro 2016'!$B$23:$N$87,11,0)="","",VLOOKUP($AM12,'Euro 2016'!$B$23:$N$87,11,0)),"")</f>
        <v>0</v>
      </c>
      <c r="AR12" s="13">
        <f>IFERROR(IF(VLOOKUP($AM12,'Euro 2016'!$B$23:$N$87,12,0)="","",VLOOKUP($AM12,'Euro 2016'!$B$23:$N$87,12,0)),"")</f>
        <v>0</v>
      </c>
      <c r="AT12" s="46"/>
      <c r="AU12" s="47"/>
      <c r="AW12" s="48"/>
      <c r="AX12" s="49"/>
      <c r="AZ12" s="46"/>
      <c r="BA12" s="47"/>
      <c r="BC12" s="48"/>
      <c r="BD12" s="49"/>
      <c r="BF12" s="46"/>
      <c r="BG12" s="47"/>
      <c r="BI12" s="48"/>
      <c r="BJ12" s="49"/>
      <c r="BL12" s="46"/>
      <c r="BM12" s="47"/>
      <c r="BO12" s="48"/>
      <c r="BP12" s="49"/>
      <c r="BR12" s="46"/>
      <c r="BS12" s="47"/>
      <c r="BU12" s="48"/>
      <c r="BV12" s="49"/>
      <c r="BX12" s="46"/>
      <c r="BY12" s="47"/>
      <c r="CA12" s="48"/>
      <c r="CB12" s="49"/>
      <c r="CD12" s="46"/>
      <c r="CE12" s="47"/>
      <c r="CG12" s="48"/>
      <c r="CH12" s="49"/>
      <c r="CJ12" s="46"/>
      <c r="CK12" s="47"/>
      <c r="CM12" s="48"/>
      <c r="CN12" s="49"/>
      <c r="CP12" s="46"/>
      <c r="CQ12" s="47"/>
      <c r="CS12" s="48"/>
      <c r="CT12" s="49"/>
      <c r="CV12" s="46"/>
      <c r="CW12" s="47"/>
      <c r="CY12" s="48"/>
      <c r="CZ12" s="49"/>
      <c r="DB12" s="46"/>
      <c r="DC12" s="47"/>
      <c r="DE12" s="48"/>
      <c r="DF12" s="49"/>
      <c r="DH12" s="46"/>
      <c r="DI12" s="47"/>
      <c r="DK12" s="48"/>
      <c r="DL12" s="49"/>
      <c r="DN12" s="46"/>
      <c r="DO12" s="47"/>
      <c r="DQ12" s="48"/>
      <c r="DR12" s="49"/>
      <c r="DT12" s="46"/>
      <c r="DU12" s="47"/>
      <c r="DW12" s="48"/>
      <c r="DX12" s="49"/>
      <c r="DZ12" s="46"/>
      <c r="EA12" s="47"/>
      <c r="EC12" s="48"/>
      <c r="ED12" s="49"/>
      <c r="EF12" s="46"/>
      <c r="EG12" s="47"/>
      <c r="EI12" s="48"/>
      <c r="EJ12" s="49"/>
      <c r="EL12" s="46"/>
      <c r="EM12" s="47"/>
      <c r="EO12" s="48"/>
      <c r="EP12" s="49"/>
      <c r="ER12" s="46"/>
      <c r="ES12" s="47"/>
      <c r="EU12" s="48"/>
      <c r="EV12" s="49"/>
      <c r="EX12" s="46"/>
      <c r="EY12" s="47"/>
      <c r="FA12" s="48"/>
      <c r="FB12" s="49"/>
      <c r="FD12" s="46"/>
      <c r="FE12" s="47"/>
      <c r="FG12" s="48"/>
      <c r="FH12" s="49"/>
      <c r="FJ12" s="46"/>
      <c r="FK12" s="47"/>
      <c r="FM12" s="48"/>
      <c r="FN12" s="49"/>
      <c r="FP12" s="46"/>
      <c r="FQ12" s="47"/>
      <c r="FS12" s="48"/>
      <c r="FT12" s="49"/>
      <c r="FV12" s="46"/>
      <c r="FW12" s="47"/>
      <c r="FY12" s="48"/>
      <c r="FZ12" s="49"/>
      <c r="GB12" s="46"/>
      <c r="GC12" s="47"/>
      <c r="GE12" s="48"/>
      <c r="GF12" s="49"/>
      <c r="GH12" s="46"/>
      <c r="GI12" s="47"/>
      <c r="GK12" s="48"/>
      <c r="GL12" s="49"/>
      <c r="GN12" s="46"/>
      <c r="GO12" s="47"/>
      <c r="GQ12" s="48"/>
      <c r="GR12" s="49"/>
      <c r="GT12" s="46"/>
      <c r="GU12" s="47"/>
      <c r="GW12" s="48"/>
      <c r="GX12" s="49"/>
      <c r="GZ12" s="46"/>
      <c r="HA12" s="47"/>
      <c r="HC12" s="48"/>
      <c r="HD12" s="49"/>
      <c r="HF12" s="46"/>
      <c r="HG12" s="47"/>
      <c r="HI12" s="48"/>
      <c r="HJ12" s="49"/>
      <c r="HL12" s="46"/>
      <c r="HM12" s="47"/>
      <c r="HO12" s="48"/>
      <c r="HP12" s="49"/>
      <c r="HR12" s="46"/>
      <c r="HS12" s="47"/>
      <c r="HU12" s="48"/>
      <c r="HV12" s="49"/>
      <c r="HX12" s="46"/>
      <c r="HY12" s="47"/>
      <c r="IA12" s="48"/>
      <c r="IB12" s="49"/>
      <c r="ID12" s="46"/>
      <c r="IE12" s="47"/>
      <c r="IG12" s="48"/>
      <c r="IH12" s="49"/>
      <c r="IJ12" s="46"/>
      <c r="IK12" s="47"/>
      <c r="IM12" s="48"/>
      <c r="IN12" s="49"/>
      <c r="IP12" s="46"/>
      <c r="IQ12" s="47"/>
      <c r="IS12" s="48"/>
      <c r="IT12" s="49"/>
      <c r="IV12" s="46"/>
      <c r="IW12" s="47"/>
      <c r="IY12" s="48"/>
      <c r="IZ12" s="49"/>
      <c r="JB12" s="46"/>
      <c r="JC12" s="47"/>
      <c r="JE12" s="48"/>
      <c r="JF12" s="49"/>
      <c r="JH12" s="46"/>
      <c r="JI12" s="47"/>
      <c r="JK12" s="48"/>
      <c r="JL12" s="49"/>
      <c r="JN12" s="46"/>
      <c r="JO12" s="47"/>
      <c r="JQ12" s="48"/>
      <c r="JR12" s="49"/>
      <c r="JT12" s="46"/>
      <c r="JU12" s="47"/>
      <c r="JW12" s="48"/>
      <c r="JX12" s="49"/>
      <c r="JZ12" s="46"/>
      <c r="KA12" s="47"/>
      <c r="KC12" s="48"/>
      <c r="KD12" s="49"/>
      <c r="KF12" s="46"/>
      <c r="KG12" s="47"/>
      <c r="KI12" s="48"/>
      <c r="KJ12" s="49"/>
      <c r="KL12" s="46"/>
      <c r="KM12" s="47"/>
      <c r="KO12" s="48"/>
      <c r="KP12" s="49"/>
      <c r="KR12" s="46"/>
      <c r="KS12" s="47"/>
      <c r="KU12" s="48"/>
      <c r="KV12" s="49"/>
      <c r="KX12" s="46"/>
      <c r="KY12" s="47"/>
      <c r="LA12" s="48"/>
      <c r="LB12" s="49"/>
      <c r="LD12" s="46"/>
      <c r="LE12" s="47"/>
      <c r="LG12" s="48"/>
      <c r="LH12" s="49"/>
      <c r="LJ12" s="46"/>
      <c r="LK12" s="47"/>
      <c r="LM12" s="48"/>
      <c r="LN12" s="49"/>
      <c r="LP12" s="46"/>
      <c r="LQ12" s="47"/>
      <c r="LS12" s="48"/>
      <c r="LT12" s="49"/>
      <c r="LV12" s="46"/>
      <c r="LW12" s="47"/>
      <c r="LY12" s="48"/>
      <c r="LZ12" s="49"/>
      <c r="MB12" s="46"/>
      <c r="MC12" s="47"/>
      <c r="ME12" s="48"/>
      <c r="MF12" s="49"/>
      <c r="MK12" s="13">
        <f t="shared" si="110"/>
        <v>4</v>
      </c>
      <c r="ML12" s="13">
        <f t="shared" si="111"/>
        <v>4</v>
      </c>
      <c r="MM12" s="13">
        <f t="shared" si="112"/>
        <v>4</v>
      </c>
      <c r="MN12" s="13">
        <f t="shared" si="113"/>
        <v>4</v>
      </c>
      <c r="MO12" s="13">
        <f t="shared" si="114"/>
        <v>4</v>
      </c>
      <c r="MP12" s="13">
        <f t="shared" si="115"/>
        <v>4</v>
      </c>
      <c r="MQ12" s="13">
        <f t="shared" si="116"/>
        <v>4</v>
      </c>
      <c r="MR12" s="13">
        <f t="shared" si="117"/>
        <v>4</v>
      </c>
      <c r="MS12" s="13">
        <f t="shared" si="118"/>
        <v>4</v>
      </c>
      <c r="MT12" s="13">
        <f t="shared" si="119"/>
        <v>4</v>
      </c>
      <c r="MU12" s="13">
        <f t="shared" si="120"/>
        <v>4</v>
      </c>
      <c r="MV12" s="13">
        <f t="shared" si="121"/>
        <v>4</v>
      </c>
      <c r="MW12" s="13">
        <f t="shared" si="122"/>
        <v>4</v>
      </c>
      <c r="MX12" s="13">
        <f t="shared" si="123"/>
        <v>4</v>
      </c>
      <c r="MY12" s="13">
        <f t="shared" si="124"/>
        <v>4</v>
      </c>
      <c r="MZ12" s="13">
        <f t="shared" si="125"/>
        <v>4</v>
      </c>
      <c r="NA12" s="13">
        <f t="shared" si="126"/>
        <v>4</v>
      </c>
      <c r="NB12" s="13">
        <f t="shared" si="127"/>
        <v>4</v>
      </c>
      <c r="NC12" s="13">
        <f t="shared" si="128"/>
        <v>4</v>
      </c>
      <c r="ND12" s="13">
        <f t="shared" si="129"/>
        <v>4</v>
      </c>
      <c r="NE12" s="13">
        <f t="shared" si="130"/>
        <v>4</v>
      </c>
      <c r="NF12" s="13">
        <f t="shared" si="131"/>
        <v>4</v>
      </c>
      <c r="NG12" s="13">
        <f t="shared" si="132"/>
        <v>4</v>
      </c>
      <c r="NH12" s="13">
        <f t="shared" si="133"/>
        <v>4</v>
      </c>
      <c r="NI12" s="13">
        <f t="shared" si="134"/>
        <v>4</v>
      </c>
      <c r="NJ12" s="13">
        <f t="shared" si="135"/>
        <v>4</v>
      </c>
      <c r="NK12" s="13">
        <f t="shared" si="136"/>
        <v>4</v>
      </c>
      <c r="NL12" s="13">
        <f t="shared" si="137"/>
        <v>4</v>
      </c>
      <c r="NM12" s="13">
        <f t="shared" si="138"/>
        <v>4</v>
      </c>
      <c r="NN12" s="13">
        <f t="shared" si="139"/>
        <v>4</v>
      </c>
      <c r="NO12" s="13">
        <f t="shared" si="140"/>
        <v>4</v>
      </c>
      <c r="NP12" s="13">
        <f t="shared" si="141"/>
        <v>4</v>
      </c>
      <c r="NQ12" s="13">
        <f t="shared" si="142"/>
        <v>4</v>
      </c>
      <c r="NR12" s="13">
        <f t="shared" si="143"/>
        <v>4</v>
      </c>
      <c r="NS12" s="13">
        <f t="shared" si="144"/>
        <v>4</v>
      </c>
      <c r="NT12" s="13">
        <f t="shared" si="145"/>
        <v>4</v>
      </c>
      <c r="NU12" s="13">
        <f t="shared" si="146"/>
        <v>4</v>
      </c>
      <c r="NV12" s="13">
        <f t="shared" si="147"/>
        <v>4</v>
      </c>
      <c r="NW12" s="13">
        <f t="shared" si="148"/>
        <v>4</v>
      </c>
      <c r="NX12" s="13">
        <f t="shared" si="149"/>
        <v>4</v>
      </c>
      <c r="NY12" s="13">
        <f t="shared" si="150"/>
        <v>4</v>
      </c>
      <c r="NZ12" s="13">
        <f t="shared" si="151"/>
        <v>4</v>
      </c>
      <c r="OA12" s="13">
        <f t="shared" si="152"/>
        <v>4</v>
      </c>
      <c r="OB12" s="13">
        <f t="shared" si="153"/>
        <v>4</v>
      </c>
      <c r="OC12" s="13">
        <f t="shared" si="154"/>
        <v>4</v>
      </c>
      <c r="OD12" s="13">
        <f t="shared" si="155"/>
        <v>4</v>
      </c>
      <c r="OE12" s="13">
        <f t="shared" si="156"/>
        <v>4</v>
      </c>
      <c r="OF12" s="13">
        <f t="shared" si="157"/>
        <v>4</v>
      </c>
      <c r="OG12" s="13">
        <f t="shared" si="158"/>
        <v>4</v>
      </c>
      <c r="OH12" s="13">
        <f t="shared" si="159"/>
        <v>4</v>
      </c>
      <c r="OI12" s="13">
        <f t="shared" si="160"/>
        <v>4</v>
      </c>
      <c r="OJ12" s="13">
        <f t="shared" si="161"/>
        <v>4</v>
      </c>
      <c r="OK12" s="13">
        <f t="shared" si="162"/>
        <v>4</v>
      </c>
      <c r="OL12" s="13">
        <f t="shared" si="163"/>
        <v>4</v>
      </c>
      <c r="OM12" s="13">
        <f t="shared" si="164"/>
        <v>4</v>
      </c>
      <c r="ON12" s="13">
        <f t="shared" si="165"/>
        <v>4</v>
      </c>
      <c r="OO12" s="13">
        <f t="shared" si="166"/>
        <v>4</v>
      </c>
      <c r="OP12" s="13">
        <f t="shared" si="167"/>
        <v>4</v>
      </c>
      <c r="OQ12" s="13">
        <f t="shared" si="168"/>
        <v>4</v>
      </c>
      <c r="OR12" s="13">
        <f t="shared" si="169"/>
        <v>4</v>
      </c>
      <c r="OS12" s="13">
        <f t="shared" si="170"/>
        <v>4</v>
      </c>
      <c r="OT12" s="13">
        <f t="shared" si="171"/>
        <v>4</v>
      </c>
      <c r="OU12" s="13">
        <f t="shared" si="172"/>
        <v>4</v>
      </c>
      <c r="OV12" s="13">
        <f t="shared" si="173"/>
        <v>4</v>
      </c>
      <c r="OW12" s="13">
        <f t="shared" si="174"/>
        <v>4</v>
      </c>
      <c r="OX12" s="13">
        <f t="shared" si="175"/>
        <v>4</v>
      </c>
      <c r="OY12" s="13">
        <f t="shared" si="176"/>
        <v>4</v>
      </c>
      <c r="OZ12" s="13">
        <f t="shared" si="177"/>
        <v>4</v>
      </c>
      <c r="PA12" s="13">
        <f t="shared" si="178"/>
        <v>4</v>
      </c>
      <c r="PB12" s="13">
        <f t="shared" si="179"/>
        <v>4</v>
      </c>
      <c r="PC12" s="13">
        <f t="shared" si="180"/>
        <v>4</v>
      </c>
      <c r="PD12" s="13">
        <f t="shared" si="181"/>
        <v>4</v>
      </c>
      <c r="PE12" s="13">
        <f t="shared" si="182"/>
        <v>4</v>
      </c>
      <c r="PF12" s="13">
        <f t="shared" si="183"/>
        <v>4</v>
      </c>
      <c r="PG12" s="13">
        <f t="shared" si="184"/>
        <v>4</v>
      </c>
      <c r="PH12" s="13">
        <f t="shared" si="185"/>
        <v>4</v>
      </c>
      <c r="PI12" s="13">
        <f t="shared" si="186"/>
        <v>4</v>
      </c>
      <c r="PJ12" s="13">
        <f t="shared" si="187"/>
        <v>4</v>
      </c>
      <c r="PK12" s="13">
        <f t="shared" si="188"/>
        <v>4</v>
      </c>
      <c r="PL12" s="13">
        <f t="shared" si="189"/>
        <v>4</v>
      </c>
      <c r="PM12" s="13">
        <f t="shared" si="190"/>
        <v>4</v>
      </c>
      <c r="PN12" s="13">
        <f t="shared" si="191"/>
        <v>4</v>
      </c>
      <c r="PO12" s="13">
        <f t="shared" si="192"/>
        <v>4</v>
      </c>
      <c r="PP12" s="13">
        <f t="shared" si="193"/>
        <v>4</v>
      </c>
      <c r="PQ12" s="13">
        <f t="shared" si="194"/>
        <v>4</v>
      </c>
      <c r="PR12" s="13">
        <f t="shared" si="195"/>
        <v>4</v>
      </c>
      <c r="PS12" s="13">
        <f t="shared" si="196"/>
        <v>4</v>
      </c>
      <c r="PT12" s="13">
        <f t="shared" si="197"/>
        <v>4</v>
      </c>
      <c r="PU12" s="13">
        <f t="shared" si="198"/>
        <v>4</v>
      </c>
      <c r="PV12" s="13">
        <f t="shared" si="199"/>
        <v>4</v>
      </c>
      <c r="PW12" s="13">
        <f t="shared" si="200"/>
        <v>4</v>
      </c>
      <c r="PX12" s="13">
        <f t="shared" si="201"/>
        <v>4</v>
      </c>
      <c r="PY12" s="13">
        <f t="shared" si="202"/>
        <v>4</v>
      </c>
      <c r="PZ12" s="13">
        <f t="shared" si="203"/>
        <v>4</v>
      </c>
      <c r="QA12" s="13">
        <f t="shared" si="204"/>
        <v>4</v>
      </c>
      <c r="QB12" s="13">
        <f t="shared" si="205"/>
        <v>4</v>
      </c>
      <c r="QC12" s="13">
        <f t="shared" si="206"/>
        <v>4</v>
      </c>
      <c r="QD12" s="13">
        <f t="shared" si="207"/>
        <v>4</v>
      </c>
      <c r="QE12" s="13">
        <f t="shared" si="208"/>
        <v>4</v>
      </c>
      <c r="QF12" s="13">
        <f t="shared" si="209"/>
        <v>4</v>
      </c>
      <c r="QH12" s="11">
        <f>RANK(QL12,$QL$3:$QL$26)+COUNTIF(QL$3:QL12,QL12)-1</f>
        <v>10</v>
      </c>
      <c r="QI12" s="23">
        <f t="array" ref="QI12">SUM(IF(QL12&lt;$QL$3:$QL$26,1/COUNTIF($QL$3:$QL$26,$QL$3:$QL$26)))+1</f>
        <v>1</v>
      </c>
      <c r="QJ12" s="11" t="str">
        <f>Sheet2!A56</f>
        <v>Germany</v>
      </c>
      <c r="QK12" s="11" t="str">
        <f>IFERROR(VLOOKUP($QJ12,Sheet2!$A:$B,2,0),0)</f>
        <v>Germany</v>
      </c>
      <c r="QL12" s="13">
        <f t="shared" si="210"/>
        <v>0</v>
      </c>
      <c r="QM12" s="13"/>
      <c r="QN12" s="13">
        <f>RANK(QQ12,$QQ$4:$QQ$69)+COUNTIF(QQ$4:QQ12,QQ12)-1</f>
        <v>9</v>
      </c>
      <c r="QO12" s="29">
        <f t="array" ref="QO12">SUM(IF(QQ12&lt;$QQ$4:$QQ$69,1/COUNTIF($QQ$4:$QQ$69,$QQ$4:$QQ$69)))+1</f>
        <v>1</v>
      </c>
      <c r="QP12" s="11" t="str">
        <f>Sheet3!R10</f>
        <v>A. Nemec (Slovakia)</v>
      </c>
      <c r="QQ12" s="13">
        <f t="shared" si="211"/>
        <v>0</v>
      </c>
      <c r="QS12" s="11">
        <f>'Euro 2016'!Y72</f>
        <v>5.9999999999999991</v>
      </c>
      <c r="QT12" s="11" t="str">
        <f>IFERROR(VLOOKUP('Euro 2016'!R72,Sheet2!$A:$B,2,0),0)</f>
        <v>Portugal</v>
      </c>
      <c r="QU12" s="11">
        <f t="shared" si="213"/>
        <v>0</v>
      </c>
      <c r="QX12" s="10"/>
    </row>
    <row r="13" spans="2:466">
      <c r="B13" s="59" t="s">
        <v>2617</v>
      </c>
      <c r="C13" s="55"/>
      <c r="D13" s="38">
        <v>0</v>
      </c>
      <c r="G13" s="10"/>
      <c r="H13" s="10"/>
      <c r="I13" s="10"/>
      <c r="J13" s="10">
        <f t="shared" si="214"/>
        <v>10</v>
      </c>
      <c r="K13" s="39" t="str">
        <f>IFERROR(IF(L13="","",IF(ISNUMBER(MATCH(HLOOKUP($J13,$MK$74:$QF$89,($QG$79-$QG$74+1),0),K$4:K12,0)),"",HLOOKUP($J13,$MK$74:$QF$89,($QG$79-$QG$74+1),0))),"")</f>
        <v/>
      </c>
      <c r="L13" s="40" t="str">
        <f t="shared" si="215"/>
        <v/>
      </c>
      <c r="M13" s="41" t="str">
        <f t="array" ref="M13">IFERROR(IF(HLOOKUP($J13,$MK$74:$QF$89,($QG$83-$QG$74+1),0)=0,"",HLOOKUP($J13,$MK$74:$QF$89,($QG$83-$QG$74+1),0)),0)</f>
        <v/>
      </c>
      <c r="N13" s="10"/>
      <c r="O13" s="10">
        <f t="shared" si="216"/>
        <v>10</v>
      </c>
      <c r="P13" s="39" t="str">
        <f>IFERROR(IF(Q13="","",IF(ISNUMBER(MATCH(HLOOKUP($T13,$MK$75:$OP$89,($QG$80-$QG$75+1),0),P$4:P12,0)),"",HLOOKUP($T13,$MK$75:$OP$89,($QG$80-$QG$75+1),0))),"")</f>
        <v/>
      </c>
      <c r="Q13" s="40" t="str">
        <f t="shared" si="217"/>
        <v/>
      </c>
      <c r="R13" s="41" t="str">
        <f t="array" ref="R13">IFERROR(IF(HLOOKUP($O13,$MK$75:$QF$89,($QG$89-$QG$75+1),0)=0,"",HLOOKUP($O13,$MK$75:$QF$89,($QG$89-$QG$75+1),0)),0)</f>
        <v/>
      </c>
      <c r="S13" s="10"/>
      <c r="T13" s="10">
        <f t="shared" si="218"/>
        <v>10</v>
      </c>
      <c r="U13" s="39" t="str">
        <f>IFERROR(IF(V13="","",IF(ISNUMBER(MATCH(HLOOKUP($O13,$MK$76:$QF$89,($QG$81-$QG$76+1),0),U$4:U12,0)),"",HLOOKUP($O13,$MK$76:$QF$89,($QG$81-$QG$76+1),0))),"")</f>
        <v/>
      </c>
      <c r="V13" s="40" t="str">
        <f t="shared" si="106"/>
        <v/>
      </c>
      <c r="W13" s="41" t="str">
        <f t="array" ref="W13">IFERROR(IF(HLOOKUP($T13,$MK$76:$QF$89,($QG$87-$QG$76+1),0)=0,"",HLOOKUP($T13,$MK$76:$QF$89,($QG$87-$QG$76+1),0)),0)</f>
        <v/>
      </c>
      <c r="Y13" s="9">
        <v>10</v>
      </c>
      <c r="Z13" s="39" t="str">
        <f>IFERROR(IF(AA13="","",IF(ISNUMBER(MATCH(VLOOKUP($Y13,$QH$3:$QL$26,2,0),Z$4:Z12,0)),"",VLOOKUP($Y13,$QH$3:$QL$26,2,0))),"")</f>
        <v/>
      </c>
      <c r="AA13" s="40" t="str">
        <f t="shared" si="107"/>
        <v/>
      </c>
      <c r="AB13" s="42" t="str">
        <f t="shared" si="108"/>
        <v/>
      </c>
      <c r="AC13" s="43" t="str">
        <f t="shared" si="109"/>
        <v/>
      </c>
      <c r="AE13" s="29">
        <f t="array" ref="AE13">IFERROR(SUM(IF(AG13&lt;$AG$4:$AG$69,1/COUNTIF($AG$4:$AG$69,$AG$4:$AG$69)))+1,0)</f>
        <v>1</v>
      </c>
      <c r="AF13" s="44" t="str">
        <f>Sheet3!R11</f>
        <v>A. Sadiku (Albania)</v>
      </c>
      <c r="AG13" s="45">
        <v>0</v>
      </c>
      <c r="AH13" s="29">
        <f t="shared" si="212"/>
        <v>15</v>
      </c>
      <c r="AI13" s="10"/>
      <c r="AJ13" s="10"/>
      <c r="AK13" s="10"/>
      <c r="AL13" s="13">
        <f>IF(OR(ISBLANK('Euro 2016'!L32),ISBLANK('Euro 2016'!M32)),0,1)</f>
        <v>1</v>
      </c>
      <c r="AM13" s="11" t="s">
        <v>2378</v>
      </c>
      <c r="AN13" s="11" t="str">
        <f>IFERROR(VLOOKUP(IF(VLOOKUP($AM13,'Euro 2016'!$B$23:$N$87,10,0)="","",VLOOKUP($AM13,'Euro 2016'!$B$23:$N$87,10,0)),Sheet2!$A:$B,2,0),"")</f>
        <v>Belgium</v>
      </c>
      <c r="AO13" s="11" t="str">
        <f>IFERROR(VLOOKUP(IF(VLOOKUP($AM13,'Euro 2016'!$B$23:$N$87,13,0)="","",VLOOKUP($AM13,'Euro 2016'!$B$23:$N$87,13,0)),Sheet2!$A:$B,2,0),"")</f>
        <v>Italy</v>
      </c>
      <c r="AQ13" s="13">
        <f>IFERROR(IF(VLOOKUP($AM13,'Euro 2016'!$B$23:$N$87,11,0)="","",VLOOKUP($AM13,'Euro 2016'!$B$23:$N$87,11,0)),"")</f>
        <v>4</v>
      </c>
      <c r="AR13" s="13">
        <f>IFERROR(IF(VLOOKUP($AM13,'Euro 2016'!$B$23:$N$87,12,0)="","",VLOOKUP($AM13,'Euro 2016'!$B$23:$N$87,12,0)),"")</f>
        <v>4</v>
      </c>
      <c r="AT13" s="46"/>
      <c r="AU13" s="47"/>
      <c r="AW13" s="48"/>
      <c r="AX13" s="49"/>
      <c r="AZ13" s="46"/>
      <c r="BA13" s="47"/>
      <c r="BC13" s="48"/>
      <c r="BD13" s="49"/>
      <c r="BF13" s="46"/>
      <c r="BG13" s="47"/>
      <c r="BI13" s="48"/>
      <c r="BJ13" s="49"/>
      <c r="BL13" s="46"/>
      <c r="BM13" s="47"/>
      <c r="BO13" s="48"/>
      <c r="BP13" s="49"/>
      <c r="BR13" s="46"/>
      <c r="BS13" s="47"/>
      <c r="BU13" s="48"/>
      <c r="BV13" s="49"/>
      <c r="BX13" s="46"/>
      <c r="BY13" s="47"/>
      <c r="CA13" s="48"/>
      <c r="CB13" s="49"/>
      <c r="CD13" s="46"/>
      <c r="CE13" s="47"/>
      <c r="CG13" s="48"/>
      <c r="CH13" s="49"/>
      <c r="CJ13" s="46"/>
      <c r="CK13" s="47"/>
      <c r="CM13" s="48"/>
      <c r="CN13" s="49"/>
      <c r="CP13" s="46"/>
      <c r="CQ13" s="47"/>
      <c r="CS13" s="48"/>
      <c r="CT13" s="49"/>
      <c r="CV13" s="46"/>
      <c r="CW13" s="47"/>
      <c r="CY13" s="48"/>
      <c r="CZ13" s="49"/>
      <c r="DB13" s="46"/>
      <c r="DC13" s="47"/>
      <c r="DE13" s="48"/>
      <c r="DF13" s="49"/>
      <c r="DH13" s="46"/>
      <c r="DI13" s="47"/>
      <c r="DK13" s="48"/>
      <c r="DL13" s="49"/>
      <c r="DN13" s="46"/>
      <c r="DO13" s="47"/>
      <c r="DQ13" s="48"/>
      <c r="DR13" s="49"/>
      <c r="DT13" s="46"/>
      <c r="DU13" s="47"/>
      <c r="DW13" s="48"/>
      <c r="DX13" s="49"/>
      <c r="DZ13" s="46"/>
      <c r="EA13" s="47"/>
      <c r="EC13" s="48"/>
      <c r="ED13" s="49"/>
      <c r="EF13" s="46"/>
      <c r="EG13" s="47"/>
      <c r="EI13" s="48"/>
      <c r="EJ13" s="49"/>
      <c r="EL13" s="46"/>
      <c r="EM13" s="47"/>
      <c r="EO13" s="48"/>
      <c r="EP13" s="49"/>
      <c r="ER13" s="46"/>
      <c r="ES13" s="47"/>
      <c r="EU13" s="48"/>
      <c r="EV13" s="49"/>
      <c r="EX13" s="46"/>
      <c r="EY13" s="47"/>
      <c r="FA13" s="48"/>
      <c r="FB13" s="49"/>
      <c r="FD13" s="46"/>
      <c r="FE13" s="47"/>
      <c r="FG13" s="48"/>
      <c r="FH13" s="49"/>
      <c r="FJ13" s="46"/>
      <c r="FK13" s="47"/>
      <c r="FM13" s="48"/>
      <c r="FN13" s="49"/>
      <c r="FP13" s="46"/>
      <c r="FQ13" s="47"/>
      <c r="FS13" s="48"/>
      <c r="FT13" s="49"/>
      <c r="FV13" s="46"/>
      <c r="FW13" s="47"/>
      <c r="FY13" s="48"/>
      <c r="FZ13" s="49"/>
      <c r="GB13" s="46"/>
      <c r="GC13" s="47"/>
      <c r="GE13" s="48"/>
      <c r="GF13" s="49"/>
      <c r="GH13" s="46"/>
      <c r="GI13" s="47"/>
      <c r="GK13" s="48"/>
      <c r="GL13" s="49"/>
      <c r="GN13" s="46"/>
      <c r="GO13" s="47"/>
      <c r="GQ13" s="48"/>
      <c r="GR13" s="49"/>
      <c r="GT13" s="46"/>
      <c r="GU13" s="47"/>
      <c r="GW13" s="48"/>
      <c r="GX13" s="49"/>
      <c r="GZ13" s="46"/>
      <c r="HA13" s="47"/>
      <c r="HC13" s="48"/>
      <c r="HD13" s="49"/>
      <c r="HF13" s="46"/>
      <c r="HG13" s="47"/>
      <c r="HI13" s="48"/>
      <c r="HJ13" s="49"/>
      <c r="HL13" s="46"/>
      <c r="HM13" s="47"/>
      <c r="HO13" s="48"/>
      <c r="HP13" s="49"/>
      <c r="HR13" s="46"/>
      <c r="HS13" s="47"/>
      <c r="HU13" s="48"/>
      <c r="HV13" s="49"/>
      <c r="HX13" s="46"/>
      <c r="HY13" s="47"/>
      <c r="IA13" s="48"/>
      <c r="IB13" s="49"/>
      <c r="ID13" s="46"/>
      <c r="IE13" s="47"/>
      <c r="IG13" s="48"/>
      <c r="IH13" s="49"/>
      <c r="IJ13" s="46"/>
      <c r="IK13" s="47"/>
      <c r="IM13" s="48"/>
      <c r="IN13" s="49"/>
      <c r="IP13" s="46"/>
      <c r="IQ13" s="47"/>
      <c r="IS13" s="48"/>
      <c r="IT13" s="49"/>
      <c r="IV13" s="46"/>
      <c r="IW13" s="47"/>
      <c r="IY13" s="48"/>
      <c r="IZ13" s="49"/>
      <c r="JB13" s="46"/>
      <c r="JC13" s="47"/>
      <c r="JE13" s="48"/>
      <c r="JF13" s="49"/>
      <c r="JH13" s="46"/>
      <c r="JI13" s="47"/>
      <c r="JK13" s="48"/>
      <c r="JL13" s="49"/>
      <c r="JN13" s="46"/>
      <c r="JO13" s="47"/>
      <c r="JQ13" s="48"/>
      <c r="JR13" s="49"/>
      <c r="JT13" s="46"/>
      <c r="JU13" s="47"/>
      <c r="JW13" s="48"/>
      <c r="JX13" s="49"/>
      <c r="JZ13" s="46"/>
      <c r="KA13" s="47"/>
      <c r="KC13" s="48"/>
      <c r="KD13" s="49"/>
      <c r="KF13" s="46"/>
      <c r="KG13" s="47"/>
      <c r="KI13" s="48"/>
      <c r="KJ13" s="49"/>
      <c r="KL13" s="46"/>
      <c r="KM13" s="47"/>
      <c r="KO13" s="48"/>
      <c r="KP13" s="49"/>
      <c r="KR13" s="46"/>
      <c r="KS13" s="47"/>
      <c r="KU13" s="48"/>
      <c r="KV13" s="49"/>
      <c r="KX13" s="46"/>
      <c r="KY13" s="47"/>
      <c r="LA13" s="48"/>
      <c r="LB13" s="49"/>
      <c r="LD13" s="46"/>
      <c r="LE13" s="47"/>
      <c r="LG13" s="48"/>
      <c r="LH13" s="49"/>
      <c r="LJ13" s="46"/>
      <c r="LK13" s="47"/>
      <c r="LM13" s="48"/>
      <c r="LN13" s="49"/>
      <c r="LP13" s="46"/>
      <c r="LQ13" s="47"/>
      <c r="LS13" s="48"/>
      <c r="LT13" s="49"/>
      <c r="LV13" s="46"/>
      <c r="LW13" s="47"/>
      <c r="LY13" s="48"/>
      <c r="LZ13" s="49"/>
      <c r="MB13" s="46"/>
      <c r="MC13" s="47"/>
      <c r="ME13" s="48"/>
      <c r="MF13" s="49"/>
      <c r="MK13" s="13">
        <f t="shared" si="110"/>
        <v>1</v>
      </c>
      <c r="ML13" s="13">
        <f t="shared" si="111"/>
        <v>1</v>
      </c>
      <c r="MM13" s="13">
        <f t="shared" si="112"/>
        <v>1</v>
      </c>
      <c r="MN13" s="13">
        <f t="shared" si="113"/>
        <v>1</v>
      </c>
      <c r="MO13" s="13">
        <f t="shared" si="114"/>
        <v>1</v>
      </c>
      <c r="MP13" s="13">
        <f t="shared" si="115"/>
        <v>1</v>
      </c>
      <c r="MQ13" s="13">
        <f t="shared" si="116"/>
        <v>1</v>
      </c>
      <c r="MR13" s="13">
        <f t="shared" si="117"/>
        <v>1</v>
      </c>
      <c r="MS13" s="13">
        <f t="shared" si="118"/>
        <v>1</v>
      </c>
      <c r="MT13" s="13">
        <f t="shared" si="119"/>
        <v>1</v>
      </c>
      <c r="MU13" s="13">
        <f t="shared" si="120"/>
        <v>1</v>
      </c>
      <c r="MV13" s="13">
        <f t="shared" si="121"/>
        <v>1</v>
      </c>
      <c r="MW13" s="13">
        <f t="shared" si="122"/>
        <v>1</v>
      </c>
      <c r="MX13" s="13">
        <f t="shared" si="123"/>
        <v>1</v>
      </c>
      <c r="MY13" s="13">
        <f t="shared" si="124"/>
        <v>1</v>
      </c>
      <c r="MZ13" s="13">
        <f t="shared" si="125"/>
        <v>1</v>
      </c>
      <c r="NA13" s="13">
        <f t="shared" si="126"/>
        <v>1</v>
      </c>
      <c r="NB13" s="13">
        <f t="shared" si="127"/>
        <v>1</v>
      </c>
      <c r="NC13" s="13">
        <f t="shared" si="128"/>
        <v>1</v>
      </c>
      <c r="ND13" s="13">
        <f t="shared" si="129"/>
        <v>1</v>
      </c>
      <c r="NE13" s="13">
        <f t="shared" si="130"/>
        <v>1</v>
      </c>
      <c r="NF13" s="13">
        <f t="shared" si="131"/>
        <v>1</v>
      </c>
      <c r="NG13" s="13">
        <f t="shared" si="132"/>
        <v>1</v>
      </c>
      <c r="NH13" s="13">
        <f t="shared" si="133"/>
        <v>1</v>
      </c>
      <c r="NI13" s="13">
        <f t="shared" si="134"/>
        <v>1</v>
      </c>
      <c r="NJ13" s="13">
        <f t="shared" si="135"/>
        <v>1</v>
      </c>
      <c r="NK13" s="13">
        <f t="shared" si="136"/>
        <v>1</v>
      </c>
      <c r="NL13" s="13">
        <f t="shared" si="137"/>
        <v>1</v>
      </c>
      <c r="NM13" s="13">
        <f t="shared" si="138"/>
        <v>1</v>
      </c>
      <c r="NN13" s="13">
        <f t="shared" si="139"/>
        <v>1</v>
      </c>
      <c r="NO13" s="13">
        <f t="shared" si="140"/>
        <v>1</v>
      </c>
      <c r="NP13" s="13">
        <f t="shared" si="141"/>
        <v>1</v>
      </c>
      <c r="NQ13" s="13">
        <f t="shared" si="142"/>
        <v>1</v>
      </c>
      <c r="NR13" s="13">
        <f t="shared" si="143"/>
        <v>1</v>
      </c>
      <c r="NS13" s="13">
        <f t="shared" si="144"/>
        <v>1</v>
      </c>
      <c r="NT13" s="13">
        <f t="shared" si="145"/>
        <v>1</v>
      </c>
      <c r="NU13" s="13">
        <f t="shared" si="146"/>
        <v>1</v>
      </c>
      <c r="NV13" s="13">
        <f t="shared" si="147"/>
        <v>1</v>
      </c>
      <c r="NW13" s="13">
        <f t="shared" si="148"/>
        <v>1</v>
      </c>
      <c r="NX13" s="13">
        <f t="shared" si="149"/>
        <v>1</v>
      </c>
      <c r="NY13" s="13">
        <f t="shared" si="150"/>
        <v>1</v>
      </c>
      <c r="NZ13" s="13">
        <f t="shared" si="151"/>
        <v>1</v>
      </c>
      <c r="OA13" s="13">
        <f t="shared" si="152"/>
        <v>1</v>
      </c>
      <c r="OB13" s="13">
        <f t="shared" si="153"/>
        <v>1</v>
      </c>
      <c r="OC13" s="13">
        <f t="shared" si="154"/>
        <v>1</v>
      </c>
      <c r="OD13" s="13">
        <f t="shared" si="155"/>
        <v>1</v>
      </c>
      <c r="OE13" s="13">
        <f t="shared" si="156"/>
        <v>1</v>
      </c>
      <c r="OF13" s="13">
        <f t="shared" si="157"/>
        <v>1</v>
      </c>
      <c r="OG13" s="13">
        <f t="shared" si="158"/>
        <v>1</v>
      </c>
      <c r="OH13" s="13">
        <f t="shared" si="159"/>
        <v>1</v>
      </c>
      <c r="OI13" s="13">
        <f t="shared" si="160"/>
        <v>1</v>
      </c>
      <c r="OJ13" s="13">
        <f t="shared" si="161"/>
        <v>1</v>
      </c>
      <c r="OK13" s="13">
        <f t="shared" si="162"/>
        <v>1</v>
      </c>
      <c r="OL13" s="13">
        <f t="shared" si="163"/>
        <v>1</v>
      </c>
      <c r="OM13" s="13">
        <f t="shared" si="164"/>
        <v>1</v>
      </c>
      <c r="ON13" s="13">
        <f t="shared" si="165"/>
        <v>1</v>
      </c>
      <c r="OO13" s="13">
        <f t="shared" si="166"/>
        <v>1</v>
      </c>
      <c r="OP13" s="13">
        <f t="shared" si="167"/>
        <v>1</v>
      </c>
      <c r="OQ13" s="13">
        <f t="shared" si="168"/>
        <v>1</v>
      </c>
      <c r="OR13" s="13">
        <f t="shared" si="169"/>
        <v>1</v>
      </c>
      <c r="OS13" s="13">
        <f t="shared" si="170"/>
        <v>1</v>
      </c>
      <c r="OT13" s="13">
        <f t="shared" si="171"/>
        <v>1</v>
      </c>
      <c r="OU13" s="13">
        <f t="shared" si="172"/>
        <v>1</v>
      </c>
      <c r="OV13" s="13">
        <f t="shared" si="173"/>
        <v>1</v>
      </c>
      <c r="OW13" s="13">
        <f t="shared" si="174"/>
        <v>1</v>
      </c>
      <c r="OX13" s="13">
        <f t="shared" si="175"/>
        <v>1</v>
      </c>
      <c r="OY13" s="13">
        <f t="shared" si="176"/>
        <v>1</v>
      </c>
      <c r="OZ13" s="13">
        <f t="shared" si="177"/>
        <v>1</v>
      </c>
      <c r="PA13" s="13">
        <f t="shared" si="178"/>
        <v>1</v>
      </c>
      <c r="PB13" s="13">
        <f t="shared" si="179"/>
        <v>1</v>
      </c>
      <c r="PC13" s="13">
        <f t="shared" si="180"/>
        <v>1</v>
      </c>
      <c r="PD13" s="13">
        <f t="shared" si="181"/>
        <v>1</v>
      </c>
      <c r="PE13" s="13">
        <f t="shared" si="182"/>
        <v>1</v>
      </c>
      <c r="PF13" s="13">
        <f t="shared" si="183"/>
        <v>1</v>
      </c>
      <c r="PG13" s="13">
        <f t="shared" si="184"/>
        <v>1</v>
      </c>
      <c r="PH13" s="13">
        <f t="shared" si="185"/>
        <v>1</v>
      </c>
      <c r="PI13" s="13">
        <f t="shared" si="186"/>
        <v>1</v>
      </c>
      <c r="PJ13" s="13">
        <f t="shared" si="187"/>
        <v>1</v>
      </c>
      <c r="PK13" s="13">
        <f t="shared" si="188"/>
        <v>1</v>
      </c>
      <c r="PL13" s="13">
        <f t="shared" si="189"/>
        <v>1</v>
      </c>
      <c r="PM13" s="13">
        <f t="shared" si="190"/>
        <v>1</v>
      </c>
      <c r="PN13" s="13">
        <f t="shared" si="191"/>
        <v>1</v>
      </c>
      <c r="PO13" s="13">
        <f t="shared" si="192"/>
        <v>1</v>
      </c>
      <c r="PP13" s="13">
        <f t="shared" si="193"/>
        <v>1</v>
      </c>
      <c r="PQ13" s="13">
        <f t="shared" si="194"/>
        <v>1</v>
      </c>
      <c r="PR13" s="13">
        <f t="shared" si="195"/>
        <v>1</v>
      </c>
      <c r="PS13" s="13">
        <f t="shared" si="196"/>
        <v>1</v>
      </c>
      <c r="PT13" s="13">
        <f t="shared" si="197"/>
        <v>1</v>
      </c>
      <c r="PU13" s="13">
        <f t="shared" si="198"/>
        <v>1</v>
      </c>
      <c r="PV13" s="13">
        <f t="shared" si="199"/>
        <v>1</v>
      </c>
      <c r="PW13" s="13">
        <f t="shared" si="200"/>
        <v>1</v>
      </c>
      <c r="PX13" s="13">
        <f t="shared" si="201"/>
        <v>1</v>
      </c>
      <c r="PY13" s="13">
        <f t="shared" si="202"/>
        <v>1</v>
      </c>
      <c r="PZ13" s="13">
        <f t="shared" si="203"/>
        <v>1</v>
      </c>
      <c r="QA13" s="13">
        <f t="shared" si="204"/>
        <v>1</v>
      </c>
      <c r="QB13" s="13">
        <f t="shared" si="205"/>
        <v>1</v>
      </c>
      <c r="QC13" s="13">
        <f t="shared" si="206"/>
        <v>1</v>
      </c>
      <c r="QD13" s="13">
        <f t="shared" si="207"/>
        <v>1</v>
      </c>
      <c r="QE13" s="13">
        <f t="shared" si="208"/>
        <v>1</v>
      </c>
      <c r="QF13" s="13">
        <f t="shared" si="209"/>
        <v>1</v>
      </c>
      <c r="QH13" s="11">
        <f>RANK(QL13,$QL$3:$QL$26)+COUNTIF(QL$3:QL13,QL13)-1</f>
        <v>11</v>
      </c>
      <c r="QI13" s="23">
        <f t="array" ref="QI13">SUM(IF(QL13&lt;$QL$3:$QL$26,1/COUNTIF($QL$3:$QL$26,$QL$3:$QL$26)))+1</f>
        <v>1</v>
      </c>
      <c r="QJ13" s="11" t="str">
        <f>Sheet2!A57</f>
        <v>Wales</v>
      </c>
      <c r="QK13" s="11" t="str">
        <f>IFERROR(VLOOKUP($QJ13,Sheet2!$A:$B,2,0),0)</f>
        <v>Wales</v>
      </c>
      <c r="QL13" s="13">
        <f t="shared" si="210"/>
        <v>0</v>
      </c>
      <c r="QM13" s="13"/>
      <c r="QN13" s="13">
        <f>RANK(QQ13,$QQ$4:$QQ$69)+COUNTIF(QQ$4:QQ13,QQ13)-1</f>
        <v>10</v>
      </c>
      <c r="QO13" s="29">
        <f t="array" ref="QO13">SUM(IF(QQ13&lt;$QQ$4:$QQ$69,1/COUNTIF($QQ$4:$QQ$69,$QQ$4:$QQ$69)))+1</f>
        <v>1</v>
      </c>
      <c r="QP13" s="11" t="str">
        <f>Sheet3!R11</f>
        <v>A. Sadiku (Albania)</v>
      </c>
      <c r="QQ13" s="13">
        <f t="shared" si="211"/>
        <v>0</v>
      </c>
      <c r="QS13" s="11">
        <f>'Euro 2016'!Y73</f>
        <v>5.9999999999999991</v>
      </c>
      <c r="QT13" s="11" t="str">
        <f>IFERROR(VLOOKUP('Euro 2016'!R73,Sheet2!$A:$B,2,0),0)</f>
        <v>England</v>
      </c>
      <c r="QU13" s="11">
        <f t="shared" si="213"/>
        <v>0</v>
      </c>
      <c r="QX13" s="10"/>
    </row>
    <row r="14" spans="2:466">
      <c r="B14" s="60" t="s">
        <v>2618</v>
      </c>
      <c r="C14" s="55"/>
      <c r="D14" s="61">
        <f>MAX($MK$2:$QF$2)</f>
        <v>0</v>
      </c>
      <c r="G14" s="10"/>
      <c r="H14" s="10"/>
      <c r="I14" s="10"/>
      <c r="J14" s="10">
        <f t="shared" si="214"/>
        <v>11</v>
      </c>
      <c r="K14" s="39" t="str">
        <f>IFERROR(IF(L14="","",IF(ISNUMBER(MATCH(HLOOKUP($J14,$MK$74:$QF$89,($QG$79-$QG$74+1),0),K$4:K13,0)),"",HLOOKUP($J14,$MK$74:$QF$89,($QG$79-$QG$74+1),0))),"")</f>
        <v/>
      </c>
      <c r="L14" s="40" t="str">
        <f t="shared" si="215"/>
        <v/>
      </c>
      <c r="M14" s="41" t="str">
        <f t="array" ref="M14">IFERROR(IF(HLOOKUP($J14,$MK$74:$QF$89,($QG$83-$QG$74+1),0)=0,"",HLOOKUP($J14,$MK$74:$QF$89,($QG$83-$QG$74+1),0)),0)</f>
        <v/>
      </c>
      <c r="N14" s="10"/>
      <c r="O14" s="10">
        <f t="shared" si="216"/>
        <v>11</v>
      </c>
      <c r="P14" s="39" t="str">
        <f>IFERROR(IF(Q14="","",IF(ISNUMBER(MATCH(HLOOKUP($T14,$MK$75:$OP$89,($QG$80-$QG$75+1),0),P$4:P13,0)),"",HLOOKUP($T14,$MK$75:$OP$89,($QG$80-$QG$75+1),0))),"")</f>
        <v/>
      </c>
      <c r="Q14" s="40" t="str">
        <f t="shared" si="217"/>
        <v/>
      </c>
      <c r="R14" s="41" t="str">
        <f t="array" ref="R14">IFERROR(IF(HLOOKUP($O14,$MK$75:$QF$89,($QG$89-$QG$75+1),0)=0,"",HLOOKUP($O14,$MK$75:$QF$89,($QG$89-$QG$75+1),0)),0)</f>
        <v/>
      </c>
      <c r="S14" s="10"/>
      <c r="T14" s="10">
        <f t="shared" si="218"/>
        <v>11</v>
      </c>
      <c r="U14" s="39" t="str">
        <f>IFERROR(IF(V14="","",IF(ISNUMBER(MATCH(HLOOKUP($O14,$MK$76:$QF$89,($QG$81-$QG$76+1),0),U$4:U13,0)),"",HLOOKUP($O14,$MK$76:$QF$89,($QG$81-$QG$76+1),0))),"")</f>
        <v/>
      </c>
      <c r="V14" s="40" t="str">
        <f t="shared" si="106"/>
        <v/>
      </c>
      <c r="W14" s="41" t="str">
        <f t="array" ref="W14">IFERROR(IF(HLOOKUP($T14,$MK$76:$QF$89,($QG$87-$QG$76+1),0)=0,"",HLOOKUP($T14,$MK$76:$QF$89,($QG$87-$QG$76+1),0)),0)</f>
        <v/>
      </c>
      <c r="Y14" s="9">
        <v>11</v>
      </c>
      <c r="Z14" s="39" t="str">
        <f>IFERROR(IF(AA14="","",IF(ISNUMBER(MATCH(VLOOKUP($Y14,$QH$3:$QL$26,2,0),Z$4:Z13,0)),"",VLOOKUP($Y14,$QH$3:$QL$26,2,0))),"")</f>
        <v/>
      </c>
      <c r="AA14" s="40" t="str">
        <f t="shared" si="107"/>
        <v/>
      </c>
      <c r="AB14" s="42" t="str">
        <f t="shared" si="108"/>
        <v/>
      </c>
      <c r="AC14" s="43" t="str">
        <f t="shared" si="109"/>
        <v/>
      </c>
      <c r="AE14" s="29">
        <f t="array" ref="AE14">IFERROR(SUM(IF(AG14&lt;$AG$4:$AG$69,1/COUNTIF($AG$4:$AG$69,$AG$4:$AG$69)))+1,0)</f>
        <v>1</v>
      </c>
      <c r="AF14" s="44" t="str">
        <f>Sheet3!R12</f>
        <v>A. Schurrle (Germany)</v>
      </c>
      <c r="AG14" s="45">
        <v>0</v>
      </c>
      <c r="AH14" s="29">
        <f t="shared" si="212"/>
        <v>15</v>
      </c>
      <c r="AI14" s="10"/>
      <c r="AJ14" s="10"/>
      <c r="AK14" s="10"/>
      <c r="AL14" s="13">
        <f>IF(OR(ISBLANK('Euro 2016'!L33),ISBLANK('Euro 2016'!M33)),0,1)</f>
        <v>1</v>
      </c>
      <c r="AM14" s="11" t="s">
        <v>2379</v>
      </c>
      <c r="AN14" s="11" t="str">
        <f>IFERROR(VLOOKUP(IF(VLOOKUP($AM14,'Euro 2016'!$B$23:$N$87,10,0)="","",VLOOKUP($AM14,'Euro 2016'!$B$23:$N$87,10,0)),Sheet2!$A:$B,2,0),"")</f>
        <v>Austria</v>
      </c>
      <c r="AO14" s="11" t="str">
        <f>IFERROR(VLOOKUP(IF(VLOOKUP($AM14,'Euro 2016'!$B$23:$N$87,13,0)="","",VLOOKUP($AM14,'Euro 2016'!$B$23:$N$87,13,0)),Sheet2!$A:$B,2,0),"")</f>
        <v>Hungary</v>
      </c>
      <c r="AQ14" s="13">
        <f>IFERROR(IF(VLOOKUP($AM14,'Euro 2016'!$B$23:$N$87,11,0)="","",VLOOKUP($AM14,'Euro 2016'!$B$23:$N$87,11,0)),"")</f>
        <v>2</v>
      </c>
      <c r="AR14" s="13">
        <f>IFERROR(IF(VLOOKUP($AM14,'Euro 2016'!$B$23:$N$87,12,0)="","",VLOOKUP($AM14,'Euro 2016'!$B$23:$N$87,12,0)),"")</f>
        <v>1</v>
      </c>
      <c r="AT14" s="46"/>
      <c r="AU14" s="47"/>
      <c r="AW14" s="48"/>
      <c r="AX14" s="49"/>
      <c r="AZ14" s="46"/>
      <c r="BA14" s="47"/>
      <c r="BC14" s="48"/>
      <c r="BD14" s="49"/>
      <c r="BF14" s="46"/>
      <c r="BG14" s="47"/>
      <c r="BI14" s="48"/>
      <c r="BJ14" s="49"/>
      <c r="BL14" s="46"/>
      <c r="BM14" s="47"/>
      <c r="BO14" s="48"/>
      <c r="BP14" s="49"/>
      <c r="BR14" s="46"/>
      <c r="BS14" s="47"/>
      <c r="BU14" s="48"/>
      <c r="BV14" s="49"/>
      <c r="BX14" s="46"/>
      <c r="BY14" s="47"/>
      <c r="CA14" s="48"/>
      <c r="CB14" s="49"/>
      <c r="CD14" s="46"/>
      <c r="CE14" s="47"/>
      <c r="CG14" s="48"/>
      <c r="CH14" s="49"/>
      <c r="CJ14" s="46"/>
      <c r="CK14" s="47"/>
      <c r="CM14" s="48"/>
      <c r="CN14" s="49"/>
      <c r="CP14" s="46"/>
      <c r="CQ14" s="47"/>
      <c r="CS14" s="48"/>
      <c r="CT14" s="49"/>
      <c r="CV14" s="46"/>
      <c r="CW14" s="47"/>
      <c r="CY14" s="48"/>
      <c r="CZ14" s="49"/>
      <c r="DB14" s="46"/>
      <c r="DC14" s="47"/>
      <c r="DE14" s="48"/>
      <c r="DF14" s="49"/>
      <c r="DH14" s="46"/>
      <c r="DI14" s="47"/>
      <c r="DK14" s="48"/>
      <c r="DL14" s="49"/>
      <c r="DN14" s="46"/>
      <c r="DO14" s="47"/>
      <c r="DQ14" s="48"/>
      <c r="DR14" s="49"/>
      <c r="DT14" s="46"/>
      <c r="DU14" s="47"/>
      <c r="DW14" s="48"/>
      <c r="DX14" s="49"/>
      <c r="DZ14" s="46"/>
      <c r="EA14" s="47"/>
      <c r="EC14" s="48"/>
      <c r="ED14" s="49"/>
      <c r="EF14" s="46"/>
      <c r="EG14" s="47"/>
      <c r="EI14" s="48"/>
      <c r="EJ14" s="49"/>
      <c r="EL14" s="46"/>
      <c r="EM14" s="47"/>
      <c r="EO14" s="48"/>
      <c r="EP14" s="49"/>
      <c r="ER14" s="46"/>
      <c r="ES14" s="47"/>
      <c r="EU14" s="48"/>
      <c r="EV14" s="49"/>
      <c r="EX14" s="46"/>
      <c r="EY14" s="47"/>
      <c r="FA14" s="48"/>
      <c r="FB14" s="49"/>
      <c r="FD14" s="46"/>
      <c r="FE14" s="47"/>
      <c r="FG14" s="48"/>
      <c r="FH14" s="49"/>
      <c r="FJ14" s="46"/>
      <c r="FK14" s="47"/>
      <c r="FM14" s="48"/>
      <c r="FN14" s="49"/>
      <c r="FP14" s="46"/>
      <c r="FQ14" s="47"/>
      <c r="FS14" s="48"/>
      <c r="FT14" s="49"/>
      <c r="FV14" s="46"/>
      <c r="FW14" s="47"/>
      <c r="FY14" s="48"/>
      <c r="FZ14" s="49"/>
      <c r="GB14" s="46"/>
      <c r="GC14" s="47"/>
      <c r="GE14" s="48"/>
      <c r="GF14" s="49"/>
      <c r="GH14" s="46"/>
      <c r="GI14" s="47"/>
      <c r="GK14" s="48"/>
      <c r="GL14" s="49"/>
      <c r="GN14" s="46"/>
      <c r="GO14" s="47"/>
      <c r="GQ14" s="48"/>
      <c r="GR14" s="49"/>
      <c r="GT14" s="46"/>
      <c r="GU14" s="47"/>
      <c r="GW14" s="48"/>
      <c r="GX14" s="49"/>
      <c r="GZ14" s="46"/>
      <c r="HA14" s="47"/>
      <c r="HC14" s="48"/>
      <c r="HD14" s="49"/>
      <c r="HF14" s="46"/>
      <c r="HG14" s="47"/>
      <c r="HI14" s="48"/>
      <c r="HJ14" s="49"/>
      <c r="HL14" s="46"/>
      <c r="HM14" s="47"/>
      <c r="HO14" s="48"/>
      <c r="HP14" s="49"/>
      <c r="HR14" s="46"/>
      <c r="HS14" s="47"/>
      <c r="HU14" s="48"/>
      <c r="HV14" s="49"/>
      <c r="HX14" s="46"/>
      <c r="HY14" s="47"/>
      <c r="IA14" s="48"/>
      <c r="IB14" s="49"/>
      <c r="ID14" s="46"/>
      <c r="IE14" s="47"/>
      <c r="IG14" s="48"/>
      <c r="IH14" s="49"/>
      <c r="IJ14" s="46"/>
      <c r="IK14" s="47"/>
      <c r="IM14" s="48"/>
      <c r="IN14" s="49"/>
      <c r="IP14" s="46"/>
      <c r="IQ14" s="47"/>
      <c r="IS14" s="48"/>
      <c r="IT14" s="49"/>
      <c r="IV14" s="46"/>
      <c r="IW14" s="47"/>
      <c r="IY14" s="48"/>
      <c r="IZ14" s="49"/>
      <c r="JB14" s="46"/>
      <c r="JC14" s="47"/>
      <c r="JE14" s="48"/>
      <c r="JF14" s="49"/>
      <c r="JH14" s="46"/>
      <c r="JI14" s="47"/>
      <c r="JK14" s="48"/>
      <c r="JL14" s="49"/>
      <c r="JN14" s="46"/>
      <c r="JO14" s="47"/>
      <c r="JQ14" s="48"/>
      <c r="JR14" s="49"/>
      <c r="JT14" s="46"/>
      <c r="JU14" s="47"/>
      <c r="JW14" s="48"/>
      <c r="JX14" s="49"/>
      <c r="JZ14" s="46"/>
      <c r="KA14" s="47"/>
      <c r="KC14" s="48"/>
      <c r="KD14" s="49"/>
      <c r="KF14" s="46"/>
      <c r="KG14" s="47"/>
      <c r="KI14" s="48"/>
      <c r="KJ14" s="49"/>
      <c r="KL14" s="46"/>
      <c r="KM14" s="47"/>
      <c r="KO14" s="48"/>
      <c r="KP14" s="49"/>
      <c r="KR14" s="46"/>
      <c r="KS14" s="47"/>
      <c r="KU14" s="48"/>
      <c r="KV14" s="49"/>
      <c r="KX14" s="46"/>
      <c r="KY14" s="47"/>
      <c r="LA14" s="48"/>
      <c r="LB14" s="49"/>
      <c r="LD14" s="46"/>
      <c r="LE14" s="47"/>
      <c r="LG14" s="48"/>
      <c r="LH14" s="49"/>
      <c r="LJ14" s="46"/>
      <c r="LK14" s="47"/>
      <c r="LM14" s="48"/>
      <c r="LN14" s="49"/>
      <c r="LP14" s="46"/>
      <c r="LQ14" s="47"/>
      <c r="LS14" s="48"/>
      <c r="LT14" s="49"/>
      <c r="LV14" s="46"/>
      <c r="LW14" s="47"/>
      <c r="LY14" s="48"/>
      <c r="LZ14" s="49"/>
      <c r="MB14" s="46"/>
      <c r="MC14" s="47"/>
      <c r="ME14" s="48"/>
      <c r="MF14" s="49"/>
      <c r="MK14" s="13">
        <f t="shared" si="110"/>
        <v>0</v>
      </c>
      <c r="ML14" s="13">
        <f t="shared" si="111"/>
        <v>0</v>
      </c>
      <c r="MM14" s="13">
        <f t="shared" si="112"/>
        <v>0</v>
      </c>
      <c r="MN14" s="13">
        <f t="shared" si="113"/>
        <v>0</v>
      </c>
      <c r="MO14" s="13">
        <f t="shared" si="114"/>
        <v>0</v>
      </c>
      <c r="MP14" s="13">
        <f t="shared" si="115"/>
        <v>0</v>
      </c>
      <c r="MQ14" s="13">
        <f t="shared" si="116"/>
        <v>0</v>
      </c>
      <c r="MR14" s="13">
        <f t="shared" si="117"/>
        <v>0</v>
      </c>
      <c r="MS14" s="13">
        <f t="shared" si="118"/>
        <v>0</v>
      </c>
      <c r="MT14" s="13">
        <f t="shared" si="119"/>
        <v>0</v>
      </c>
      <c r="MU14" s="13">
        <f t="shared" si="120"/>
        <v>0</v>
      </c>
      <c r="MV14" s="13">
        <f t="shared" si="121"/>
        <v>0</v>
      </c>
      <c r="MW14" s="13">
        <f t="shared" si="122"/>
        <v>0</v>
      </c>
      <c r="MX14" s="13">
        <f t="shared" si="123"/>
        <v>0</v>
      </c>
      <c r="MY14" s="13">
        <f t="shared" si="124"/>
        <v>0</v>
      </c>
      <c r="MZ14" s="13">
        <f t="shared" si="125"/>
        <v>0</v>
      </c>
      <c r="NA14" s="13">
        <f t="shared" si="126"/>
        <v>0</v>
      </c>
      <c r="NB14" s="13">
        <f t="shared" si="127"/>
        <v>0</v>
      </c>
      <c r="NC14" s="13">
        <f t="shared" si="128"/>
        <v>0</v>
      </c>
      <c r="ND14" s="13">
        <f t="shared" si="129"/>
        <v>0</v>
      </c>
      <c r="NE14" s="13">
        <f t="shared" si="130"/>
        <v>0</v>
      </c>
      <c r="NF14" s="13">
        <f t="shared" si="131"/>
        <v>0</v>
      </c>
      <c r="NG14" s="13">
        <f t="shared" si="132"/>
        <v>0</v>
      </c>
      <c r="NH14" s="13">
        <f t="shared" si="133"/>
        <v>0</v>
      </c>
      <c r="NI14" s="13">
        <f t="shared" si="134"/>
        <v>0</v>
      </c>
      <c r="NJ14" s="13">
        <f t="shared" si="135"/>
        <v>0</v>
      </c>
      <c r="NK14" s="13">
        <f t="shared" si="136"/>
        <v>0</v>
      </c>
      <c r="NL14" s="13">
        <f t="shared" si="137"/>
        <v>0</v>
      </c>
      <c r="NM14" s="13">
        <f t="shared" si="138"/>
        <v>0</v>
      </c>
      <c r="NN14" s="13">
        <f t="shared" si="139"/>
        <v>0</v>
      </c>
      <c r="NO14" s="13">
        <f t="shared" si="140"/>
        <v>0</v>
      </c>
      <c r="NP14" s="13">
        <f t="shared" si="141"/>
        <v>0</v>
      </c>
      <c r="NQ14" s="13">
        <f t="shared" si="142"/>
        <v>0</v>
      </c>
      <c r="NR14" s="13">
        <f t="shared" si="143"/>
        <v>0</v>
      </c>
      <c r="NS14" s="13">
        <f t="shared" si="144"/>
        <v>0</v>
      </c>
      <c r="NT14" s="13">
        <f t="shared" si="145"/>
        <v>0</v>
      </c>
      <c r="NU14" s="13">
        <f t="shared" si="146"/>
        <v>0</v>
      </c>
      <c r="NV14" s="13">
        <f t="shared" si="147"/>
        <v>0</v>
      </c>
      <c r="NW14" s="13">
        <f t="shared" si="148"/>
        <v>0</v>
      </c>
      <c r="NX14" s="13">
        <f t="shared" si="149"/>
        <v>0</v>
      </c>
      <c r="NY14" s="13">
        <f t="shared" si="150"/>
        <v>0</v>
      </c>
      <c r="NZ14" s="13">
        <f t="shared" si="151"/>
        <v>0</v>
      </c>
      <c r="OA14" s="13">
        <f t="shared" si="152"/>
        <v>0</v>
      </c>
      <c r="OB14" s="13">
        <f t="shared" si="153"/>
        <v>0</v>
      </c>
      <c r="OC14" s="13">
        <f t="shared" si="154"/>
        <v>0</v>
      </c>
      <c r="OD14" s="13">
        <f t="shared" si="155"/>
        <v>0</v>
      </c>
      <c r="OE14" s="13">
        <f t="shared" si="156"/>
        <v>0</v>
      </c>
      <c r="OF14" s="13">
        <f t="shared" si="157"/>
        <v>0</v>
      </c>
      <c r="OG14" s="13">
        <f t="shared" si="158"/>
        <v>0</v>
      </c>
      <c r="OH14" s="13">
        <f t="shared" si="159"/>
        <v>0</v>
      </c>
      <c r="OI14" s="13">
        <f t="shared" si="160"/>
        <v>0</v>
      </c>
      <c r="OJ14" s="13">
        <f t="shared" si="161"/>
        <v>0</v>
      </c>
      <c r="OK14" s="13">
        <f t="shared" si="162"/>
        <v>0</v>
      </c>
      <c r="OL14" s="13">
        <f t="shared" si="163"/>
        <v>0</v>
      </c>
      <c r="OM14" s="13">
        <f t="shared" si="164"/>
        <v>0</v>
      </c>
      <c r="ON14" s="13">
        <f t="shared" si="165"/>
        <v>0</v>
      </c>
      <c r="OO14" s="13">
        <f t="shared" si="166"/>
        <v>0</v>
      </c>
      <c r="OP14" s="13">
        <f t="shared" si="167"/>
        <v>0</v>
      </c>
      <c r="OQ14" s="13">
        <f t="shared" si="168"/>
        <v>0</v>
      </c>
      <c r="OR14" s="13">
        <f t="shared" si="169"/>
        <v>0</v>
      </c>
      <c r="OS14" s="13">
        <f t="shared" si="170"/>
        <v>0</v>
      </c>
      <c r="OT14" s="13">
        <f t="shared" si="171"/>
        <v>0</v>
      </c>
      <c r="OU14" s="13">
        <f t="shared" si="172"/>
        <v>0</v>
      </c>
      <c r="OV14" s="13">
        <f t="shared" si="173"/>
        <v>0</v>
      </c>
      <c r="OW14" s="13">
        <f t="shared" si="174"/>
        <v>0</v>
      </c>
      <c r="OX14" s="13">
        <f t="shared" si="175"/>
        <v>0</v>
      </c>
      <c r="OY14" s="13">
        <f t="shared" si="176"/>
        <v>0</v>
      </c>
      <c r="OZ14" s="13">
        <f t="shared" si="177"/>
        <v>0</v>
      </c>
      <c r="PA14" s="13">
        <f t="shared" si="178"/>
        <v>0</v>
      </c>
      <c r="PB14" s="13">
        <f t="shared" si="179"/>
        <v>0</v>
      </c>
      <c r="PC14" s="13">
        <f t="shared" si="180"/>
        <v>0</v>
      </c>
      <c r="PD14" s="13">
        <f t="shared" si="181"/>
        <v>0</v>
      </c>
      <c r="PE14" s="13">
        <f t="shared" si="182"/>
        <v>0</v>
      </c>
      <c r="PF14" s="13">
        <f t="shared" si="183"/>
        <v>0</v>
      </c>
      <c r="PG14" s="13">
        <f t="shared" si="184"/>
        <v>0</v>
      </c>
      <c r="PH14" s="13">
        <f t="shared" si="185"/>
        <v>0</v>
      </c>
      <c r="PI14" s="13">
        <f t="shared" si="186"/>
        <v>0</v>
      </c>
      <c r="PJ14" s="13">
        <f t="shared" si="187"/>
        <v>0</v>
      </c>
      <c r="PK14" s="13">
        <f t="shared" si="188"/>
        <v>0</v>
      </c>
      <c r="PL14" s="13">
        <f t="shared" si="189"/>
        <v>0</v>
      </c>
      <c r="PM14" s="13">
        <f t="shared" si="190"/>
        <v>0</v>
      </c>
      <c r="PN14" s="13">
        <f t="shared" si="191"/>
        <v>0</v>
      </c>
      <c r="PO14" s="13">
        <f t="shared" si="192"/>
        <v>0</v>
      </c>
      <c r="PP14" s="13">
        <f t="shared" si="193"/>
        <v>0</v>
      </c>
      <c r="PQ14" s="13">
        <f t="shared" si="194"/>
        <v>0</v>
      </c>
      <c r="PR14" s="13">
        <f t="shared" si="195"/>
        <v>0</v>
      </c>
      <c r="PS14" s="13">
        <f t="shared" si="196"/>
        <v>0</v>
      </c>
      <c r="PT14" s="13">
        <f t="shared" si="197"/>
        <v>0</v>
      </c>
      <c r="PU14" s="13">
        <f t="shared" si="198"/>
        <v>0</v>
      </c>
      <c r="PV14" s="13">
        <f t="shared" si="199"/>
        <v>0</v>
      </c>
      <c r="PW14" s="13">
        <f t="shared" si="200"/>
        <v>0</v>
      </c>
      <c r="PX14" s="13">
        <f t="shared" si="201"/>
        <v>0</v>
      </c>
      <c r="PY14" s="13">
        <f t="shared" si="202"/>
        <v>0</v>
      </c>
      <c r="PZ14" s="13">
        <f t="shared" si="203"/>
        <v>0</v>
      </c>
      <c r="QA14" s="13">
        <f t="shared" si="204"/>
        <v>0</v>
      </c>
      <c r="QB14" s="13">
        <f t="shared" si="205"/>
        <v>0</v>
      </c>
      <c r="QC14" s="13">
        <f t="shared" si="206"/>
        <v>0</v>
      </c>
      <c r="QD14" s="13">
        <f t="shared" si="207"/>
        <v>0</v>
      </c>
      <c r="QE14" s="13">
        <f t="shared" si="208"/>
        <v>0</v>
      </c>
      <c r="QF14" s="13">
        <f t="shared" si="209"/>
        <v>0</v>
      </c>
      <c r="QH14" s="11">
        <f>RANK(QL14,$QL$3:$QL$26)+COUNTIF(QL$3:QL14,QL14)-1</f>
        <v>12</v>
      </c>
      <c r="QI14" s="23">
        <f t="array" ref="QI14">SUM(IF(QL14&lt;$QL$3:$QL$26,1/COUNTIF($QL$3:$QL$26,$QL$3:$QL$26)))+1</f>
        <v>1</v>
      </c>
      <c r="QJ14" s="11" t="str">
        <f>Sheet2!A58</f>
        <v>Croatia</v>
      </c>
      <c r="QK14" s="11" t="str">
        <f>IFERROR(VLOOKUP($QJ14,Sheet2!$A:$B,2,0),0)</f>
        <v>Croatia</v>
      </c>
      <c r="QL14" s="13">
        <f t="shared" si="210"/>
        <v>0</v>
      </c>
      <c r="QM14" s="13"/>
      <c r="QN14" s="13">
        <f>RANK(QQ14,$QQ$4:$QQ$69)+COUNTIF(QQ$4:QQ14,QQ14)-1</f>
        <v>11</v>
      </c>
      <c r="QO14" s="29">
        <f t="array" ref="QO14">SUM(IF(QQ14&lt;$QQ$4:$QQ$69,1/COUNTIF($QQ$4:$QQ$69,$QQ$4:$QQ$69)))+1</f>
        <v>1</v>
      </c>
      <c r="QP14" s="11" t="str">
        <f>Sheet3!R12</f>
        <v>A. Schurrle (Germany)</v>
      </c>
      <c r="QQ14" s="13">
        <f t="shared" si="211"/>
        <v>0</v>
      </c>
      <c r="QS14" s="11">
        <f>'Euro 2016'!Y74</f>
        <v>6.9999999999999991</v>
      </c>
      <c r="QT14" s="11" t="str">
        <f>IFERROR(VLOOKUP('Euro 2016'!R74,Sheet2!$A:$B,2,0),0)</f>
        <v>Spain</v>
      </c>
      <c r="QU14" s="11">
        <f t="shared" si="213"/>
        <v>0</v>
      </c>
      <c r="QX14" s="10"/>
    </row>
    <row r="15" spans="2:466">
      <c r="B15" s="62" t="s">
        <v>2619</v>
      </c>
      <c r="C15" s="55"/>
      <c r="D15" s="63">
        <f>IFERROR(D13*D14,0)</f>
        <v>0</v>
      </c>
      <c r="E15" s="55"/>
      <c r="F15" s="55"/>
      <c r="G15" s="10"/>
      <c r="H15" s="10"/>
      <c r="I15" s="10"/>
      <c r="J15" s="10">
        <f t="shared" si="214"/>
        <v>12</v>
      </c>
      <c r="K15" s="39" t="str">
        <f>IFERROR(IF(L15="","",IF(ISNUMBER(MATCH(HLOOKUP($J15,$MK$74:$QF$89,($QG$79-$QG$74+1),0),K$4:K14,0)),"",HLOOKUP($J15,$MK$74:$QF$89,($QG$79-$QG$74+1),0))),"")</f>
        <v/>
      </c>
      <c r="L15" s="40" t="str">
        <f t="shared" si="215"/>
        <v/>
      </c>
      <c r="M15" s="41" t="str">
        <f t="array" ref="M15">IFERROR(IF(HLOOKUP($J15,$MK$74:$QF$89,($QG$83-$QG$74+1),0)=0,"",HLOOKUP($J15,$MK$74:$QF$89,($QG$83-$QG$74+1),0)),0)</f>
        <v/>
      </c>
      <c r="N15" s="10"/>
      <c r="O15" s="10">
        <f t="shared" si="216"/>
        <v>12</v>
      </c>
      <c r="P15" s="39" t="str">
        <f>IFERROR(IF(Q15="","",IF(ISNUMBER(MATCH(HLOOKUP($T15,$MK$75:$OP$89,($QG$80-$QG$75+1),0),P$4:P14,0)),"",HLOOKUP($T15,$MK$75:$OP$89,($QG$80-$QG$75+1),0))),"")</f>
        <v/>
      </c>
      <c r="Q15" s="40" t="str">
        <f t="shared" si="217"/>
        <v/>
      </c>
      <c r="R15" s="41" t="str">
        <f t="array" ref="R15">IFERROR(IF(HLOOKUP($O15,$MK$75:$QF$89,($QG$89-$QG$75+1),0)=0,"",HLOOKUP($O15,$MK$75:$QF$89,($QG$89-$QG$75+1),0)),0)</f>
        <v/>
      </c>
      <c r="S15" s="10"/>
      <c r="T15" s="10">
        <f t="shared" si="218"/>
        <v>12</v>
      </c>
      <c r="U15" s="39" t="str">
        <f>IFERROR(IF(V15="","",IF(ISNUMBER(MATCH(HLOOKUP($O15,$MK$76:$QF$89,($QG$81-$QG$76+1),0),U$4:U14,0)),"",HLOOKUP($O15,$MK$76:$QF$89,($QG$81-$QG$76+1),0))),"")</f>
        <v/>
      </c>
      <c r="V15" s="40" t="str">
        <f t="shared" si="106"/>
        <v/>
      </c>
      <c r="W15" s="41" t="str">
        <f t="array" ref="W15">IFERROR(IF(HLOOKUP($T15,$MK$76:$QF$89,($QG$87-$QG$76+1),0)=0,"",HLOOKUP($T15,$MK$76:$QF$89,($QG$87-$QG$76+1),0)),0)</f>
        <v/>
      </c>
      <c r="Y15" s="9">
        <v>12</v>
      </c>
      <c r="Z15" s="39" t="str">
        <f>IFERROR(IF(AA15="","",IF(ISNUMBER(MATCH(VLOOKUP($Y15,$QH$3:$QL$26,2,0),Z$4:Z14,0)),"",VLOOKUP($Y15,$QH$3:$QL$26,2,0))),"")</f>
        <v/>
      </c>
      <c r="AA15" s="40" t="str">
        <f t="shared" si="107"/>
        <v/>
      </c>
      <c r="AB15" s="42" t="str">
        <f t="shared" si="108"/>
        <v/>
      </c>
      <c r="AC15" s="43" t="str">
        <f t="shared" si="109"/>
        <v/>
      </c>
      <c r="AE15" s="29">
        <f t="array" ref="AE15">IFERROR(SUM(IF(AG15&lt;$AG$4:$AG$69,1/COUNTIF($AG$4:$AG$69,$AG$4:$AG$69)))+1,0)</f>
        <v>1</v>
      </c>
      <c r="AF15" s="44" t="str">
        <f>Sheet3!R13</f>
        <v>A. Szalai (Hungary)</v>
      </c>
      <c r="AG15" s="45">
        <v>0</v>
      </c>
      <c r="AH15" s="29">
        <f t="shared" si="212"/>
        <v>15</v>
      </c>
      <c r="AI15" s="10"/>
      <c r="AJ15" s="10"/>
      <c r="AK15" s="10"/>
      <c r="AL15" s="13">
        <f>IF(OR(ISBLANK('Euro 2016'!L34),ISBLANK('Euro 2016'!M34)),0,1)</f>
        <v>1</v>
      </c>
      <c r="AM15" s="11" t="s">
        <v>2380</v>
      </c>
      <c r="AN15" s="11" t="str">
        <f>IFERROR(VLOOKUP(IF(VLOOKUP($AM15,'Euro 2016'!$B$23:$N$87,10,0)="","",VLOOKUP($AM15,'Euro 2016'!$B$23:$N$87,10,0)),Sheet2!$A:$B,2,0),"")</f>
        <v>Portugal</v>
      </c>
      <c r="AO15" s="11" t="str">
        <f>IFERROR(VLOOKUP(IF(VLOOKUP($AM15,'Euro 2016'!$B$23:$N$87,13,0)="","",VLOOKUP($AM15,'Euro 2016'!$B$23:$N$87,13,0)),Sheet2!$A:$B,2,0),"")</f>
        <v>Iceland</v>
      </c>
      <c r="AQ15" s="13">
        <f>IFERROR(IF(VLOOKUP($AM15,'Euro 2016'!$B$23:$N$87,11,0)="","",VLOOKUP($AM15,'Euro 2016'!$B$23:$N$87,11,0)),"")</f>
        <v>0</v>
      </c>
      <c r="AR15" s="13">
        <f>IFERROR(IF(VLOOKUP($AM15,'Euro 2016'!$B$23:$N$87,12,0)="","",VLOOKUP($AM15,'Euro 2016'!$B$23:$N$87,12,0)),"")</f>
        <v>0</v>
      </c>
      <c r="AT15" s="46"/>
      <c r="AU15" s="47"/>
      <c r="AW15" s="48"/>
      <c r="AX15" s="49"/>
      <c r="AZ15" s="46"/>
      <c r="BA15" s="47"/>
      <c r="BC15" s="48"/>
      <c r="BD15" s="49"/>
      <c r="BF15" s="46"/>
      <c r="BG15" s="47"/>
      <c r="BI15" s="48"/>
      <c r="BJ15" s="49"/>
      <c r="BL15" s="46"/>
      <c r="BM15" s="47"/>
      <c r="BO15" s="48"/>
      <c r="BP15" s="49"/>
      <c r="BR15" s="46"/>
      <c r="BS15" s="47"/>
      <c r="BU15" s="48"/>
      <c r="BV15" s="49"/>
      <c r="BX15" s="46"/>
      <c r="BY15" s="47"/>
      <c r="CA15" s="48"/>
      <c r="CB15" s="49"/>
      <c r="CD15" s="46"/>
      <c r="CE15" s="47"/>
      <c r="CG15" s="48"/>
      <c r="CH15" s="49"/>
      <c r="CJ15" s="46"/>
      <c r="CK15" s="47"/>
      <c r="CM15" s="48"/>
      <c r="CN15" s="49"/>
      <c r="CP15" s="46"/>
      <c r="CQ15" s="47"/>
      <c r="CS15" s="48"/>
      <c r="CT15" s="49"/>
      <c r="CV15" s="46"/>
      <c r="CW15" s="47"/>
      <c r="CY15" s="48"/>
      <c r="CZ15" s="49"/>
      <c r="DB15" s="46"/>
      <c r="DC15" s="47"/>
      <c r="DE15" s="48"/>
      <c r="DF15" s="49"/>
      <c r="DH15" s="46"/>
      <c r="DI15" s="47"/>
      <c r="DK15" s="48"/>
      <c r="DL15" s="49"/>
      <c r="DN15" s="46"/>
      <c r="DO15" s="47"/>
      <c r="DQ15" s="48"/>
      <c r="DR15" s="49"/>
      <c r="DT15" s="46"/>
      <c r="DU15" s="47"/>
      <c r="DW15" s="48"/>
      <c r="DX15" s="49"/>
      <c r="DZ15" s="46"/>
      <c r="EA15" s="47"/>
      <c r="EC15" s="48"/>
      <c r="ED15" s="49"/>
      <c r="EF15" s="46"/>
      <c r="EG15" s="47"/>
      <c r="EI15" s="48"/>
      <c r="EJ15" s="49"/>
      <c r="EL15" s="46"/>
      <c r="EM15" s="47"/>
      <c r="EO15" s="48"/>
      <c r="EP15" s="49"/>
      <c r="ER15" s="46"/>
      <c r="ES15" s="47"/>
      <c r="EU15" s="48"/>
      <c r="EV15" s="49"/>
      <c r="EX15" s="46"/>
      <c r="EY15" s="47"/>
      <c r="FA15" s="48"/>
      <c r="FB15" s="49"/>
      <c r="FD15" s="46"/>
      <c r="FE15" s="47"/>
      <c r="FG15" s="48"/>
      <c r="FH15" s="49"/>
      <c r="FJ15" s="46"/>
      <c r="FK15" s="47"/>
      <c r="FM15" s="48"/>
      <c r="FN15" s="49"/>
      <c r="FP15" s="46"/>
      <c r="FQ15" s="47"/>
      <c r="FS15" s="48"/>
      <c r="FT15" s="49"/>
      <c r="FV15" s="46"/>
      <c r="FW15" s="47"/>
      <c r="FY15" s="48"/>
      <c r="FZ15" s="49"/>
      <c r="GB15" s="46"/>
      <c r="GC15" s="47"/>
      <c r="GE15" s="48"/>
      <c r="GF15" s="49"/>
      <c r="GH15" s="46"/>
      <c r="GI15" s="47"/>
      <c r="GK15" s="48"/>
      <c r="GL15" s="49"/>
      <c r="GN15" s="46"/>
      <c r="GO15" s="47"/>
      <c r="GQ15" s="48"/>
      <c r="GR15" s="49"/>
      <c r="GT15" s="46"/>
      <c r="GU15" s="47"/>
      <c r="GW15" s="48"/>
      <c r="GX15" s="49"/>
      <c r="GZ15" s="46"/>
      <c r="HA15" s="47"/>
      <c r="HC15" s="48"/>
      <c r="HD15" s="49"/>
      <c r="HF15" s="46"/>
      <c r="HG15" s="47"/>
      <c r="HI15" s="48"/>
      <c r="HJ15" s="49"/>
      <c r="HL15" s="46"/>
      <c r="HM15" s="47"/>
      <c r="HO15" s="48"/>
      <c r="HP15" s="49"/>
      <c r="HR15" s="46"/>
      <c r="HS15" s="47"/>
      <c r="HU15" s="48"/>
      <c r="HV15" s="49"/>
      <c r="HX15" s="46"/>
      <c r="HY15" s="47"/>
      <c r="IA15" s="48"/>
      <c r="IB15" s="49"/>
      <c r="ID15" s="46"/>
      <c r="IE15" s="47"/>
      <c r="IG15" s="48"/>
      <c r="IH15" s="49"/>
      <c r="IJ15" s="46"/>
      <c r="IK15" s="47"/>
      <c r="IM15" s="48"/>
      <c r="IN15" s="49"/>
      <c r="IP15" s="46"/>
      <c r="IQ15" s="47"/>
      <c r="IS15" s="48"/>
      <c r="IT15" s="49"/>
      <c r="IV15" s="46"/>
      <c r="IW15" s="47"/>
      <c r="IY15" s="48"/>
      <c r="IZ15" s="49"/>
      <c r="JB15" s="46"/>
      <c r="JC15" s="47"/>
      <c r="JE15" s="48"/>
      <c r="JF15" s="49"/>
      <c r="JH15" s="46"/>
      <c r="JI15" s="47"/>
      <c r="JK15" s="48"/>
      <c r="JL15" s="49"/>
      <c r="JN15" s="46"/>
      <c r="JO15" s="47"/>
      <c r="JQ15" s="48"/>
      <c r="JR15" s="49"/>
      <c r="JT15" s="46"/>
      <c r="JU15" s="47"/>
      <c r="JW15" s="48"/>
      <c r="JX15" s="49"/>
      <c r="JZ15" s="46"/>
      <c r="KA15" s="47"/>
      <c r="KC15" s="48"/>
      <c r="KD15" s="49"/>
      <c r="KF15" s="46"/>
      <c r="KG15" s="47"/>
      <c r="KI15" s="48"/>
      <c r="KJ15" s="49"/>
      <c r="KL15" s="46"/>
      <c r="KM15" s="47"/>
      <c r="KO15" s="48"/>
      <c r="KP15" s="49"/>
      <c r="KR15" s="46"/>
      <c r="KS15" s="47"/>
      <c r="KU15" s="48"/>
      <c r="KV15" s="49"/>
      <c r="KX15" s="46"/>
      <c r="KY15" s="47"/>
      <c r="LA15" s="48"/>
      <c r="LB15" s="49"/>
      <c r="LD15" s="46"/>
      <c r="LE15" s="47"/>
      <c r="LG15" s="48"/>
      <c r="LH15" s="49"/>
      <c r="LJ15" s="46"/>
      <c r="LK15" s="47"/>
      <c r="LM15" s="48"/>
      <c r="LN15" s="49"/>
      <c r="LP15" s="46"/>
      <c r="LQ15" s="47"/>
      <c r="LS15" s="48"/>
      <c r="LT15" s="49"/>
      <c r="LV15" s="46"/>
      <c r="LW15" s="47"/>
      <c r="LY15" s="48"/>
      <c r="LZ15" s="49"/>
      <c r="MB15" s="46"/>
      <c r="MC15" s="47"/>
      <c r="ME15" s="48"/>
      <c r="MF15" s="49"/>
      <c r="MK15" s="13">
        <f t="shared" si="110"/>
        <v>4</v>
      </c>
      <c r="ML15" s="13">
        <f t="shared" si="111"/>
        <v>4</v>
      </c>
      <c r="MM15" s="13">
        <f t="shared" si="112"/>
        <v>4</v>
      </c>
      <c r="MN15" s="13">
        <f t="shared" si="113"/>
        <v>4</v>
      </c>
      <c r="MO15" s="13">
        <f t="shared" si="114"/>
        <v>4</v>
      </c>
      <c r="MP15" s="13">
        <f t="shared" si="115"/>
        <v>4</v>
      </c>
      <c r="MQ15" s="13">
        <f t="shared" si="116"/>
        <v>4</v>
      </c>
      <c r="MR15" s="13">
        <f t="shared" si="117"/>
        <v>4</v>
      </c>
      <c r="MS15" s="13">
        <f t="shared" si="118"/>
        <v>4</v>
      </c>
      <c r="MT15" s="13">
        <f t="shared" si="119"/>
        <v>4</v>
      </c>
      <c r="MU15" s="13">
        <f t="shared" si="120"/>
        <v>4</v>
      </c>
      <c r="MV15" s="13">
        <f t="shared" si="121"/>
        <v>4</v>
      </c>
      <c r="MW15" s="13">
        <f t="shared" si="122"/>
        <v>4</v>
      </c>
      <c r="MX15" s="13">
        <f t="shared" si="123"/>
        <v>4</v>
      </c>
      <c r="MY15" s="13">
        <f t="shared" si="124"/>
        <v>4</v>
      </c>
      <c r="MZ15" s="13">
        <f t="shared" si="125"/>
        <v>4</v>
      </c>
      <c r="NA15" s="13">
        <f t="shared" si="126"/>
        <v>4</v>
      </c>
      <c r="NB15" s="13">
        <f t="shared" si="127"/>
        <v>4</v>
      </c>
      <c r="NC15" s="13">
        <f t="shared" si="128"/>
        <v>4</v>
      </c>
      <c r="ND15" s="13">
        <f t="shared" si="129"/>
        <v>4</v>
      </c>
      <c r="NE15" s="13">
        <f t="shared" si="130"/>
        <v>4</v>
      </c>
      <c r="NF15" s="13">
        <f t="shared" si="131"/>
        <v>4</v>
      </c>
      <c r="NG15" s="13">
        <f t="shared" si="132"/>
        <v>4</v>
      </c>
      <c r="NH15" s="13">
        <f t="shared" si="133"/>
        <v>4</v>
      </c>
      <c r="NI15" s="13">
        <f t="shared" si="134"/>
        <v>4</v>
      </c>
      <c r="NJ15" s="13">
        <f t="shared" si="135"/>
        <v>4</v>
      </c>
      <c r="NK15" s="13">
        <f t="shared" si="136"/>
        <v>4</v>
      </c>
      <c r="NL15" s="13">
        <f t="shared" si="137"/>
        <v>4</v>
      </c>
      <c r="NM15" s="13">
        <f t="shared" si="138"/>
        <v>4</v>
      </c>
      <c r="NN15" s="13">
        <f t="shared" si="139"/>
        <v>4</v>
      </c>
      <c r="NO15" s="13">
        <f t="shared" si="140"/>
        <v>4</v>
      </c>
      <c r="NP15" s="13">
        <f t="shared" si="141"/>
        <v>4</v>
      </c>
      <c r="NQ15" s="13">
        <f t="shared" si="142"/>
        <v>4</v>
      </c>
      <c r="NR15" s="13">
        <f t="shared" si="143"/>
        <v>4</v>
      </c>
      <c r="NS15" s="13">
        <f t="shared" si="144"/>
        <v>4</v>
      </c>
      <c r="NT15" s="13">
        <f t="shared" si="145"/>
        <v>4</v>
      </c>
      <c r="NU15" s="13">
        <f t="shared" si="146"/>
        <v>4</v>
      </c>
      <c r="NV15" s="13">
        <f t="shared" si="147"/>
        <v>4</v>
      </c>
      <c r="NW15" s="13">
        <f t="shared" si="148"/>
        <v>4</v>
      </c>
      <c r="NX15" s="13">
        <f t="shared" si="149"/>
        <v>4</v>
      </c>
      <c r="NY15" s="13">
        <f t="shared" si="150"/>
        <v>4</v>
      </c>
      <c r="NZ15" s="13">
        <f t="shared" si="151"/>
        <v>4</v>
      </c>
      <c r="OA15" s="13">
        <f t="shared" si="152"/>
        <v>4</v>
      </c>
      <c r="OB15" s="13">
        <f t="shared" si="153"/>
        <v>4</v>
      </c>
      <c r="OC15" s="13">
        <f t="shared" si="154"/>
        <v>4</v>
      </c>
      <c r="OD15" s="13">
        <f t="shared" si="155"/>
        <v>4</v>
      </c>
      <c r="OE15" s="13">
        <f t="shared" si="156"/>
        <v>4</v>
      </c>
      <c r="OF15" s="13">
        <f t="shared" si="157"/>
        <v>4</v>
      </c>
      <c r="OG15" s="13">
        <f t="shared" si="158"/>
        <v>4</v>
      </c>
      <c r="OH15" s="13">
        <f t="shared" si="159"/>
        <v>4</v>
      </c>
      <c r="OI15" s="13">
        <f t="shared" si="160"/>
        <v>4</v>
      </c>
      <c r="OJ15" s="13">
        <f t="shared" si="161"/>
        <v>4</v>
      </c>
      <c r="OK15" s="13">
        <f t="shared" si="162"/>
        <v>4</v>
      </c>
      <c r="OL15" s="13">
        <f t="shared" si="163"/>
        <v>4</v>
      </c>
      <c r="OM15" s="13">
        <f t="shared" si="164"/>
        <v>4</v>
      </c>
      <c r="ON15" s="13">
        <f t="shared" si="165"/>
        <v>4</v>
      </c>
      <c r="OO15" s="13">
        <f t="shared" si="166"/>
        <v>4</v>
      </c>
      <c r="OP15" s="13">
        <f t="shared" si="167"/>
        <v>4</v>
      </c>
      <c r="OQ15" s="13">
        <f t="shared" si="168"/>
        <v>4</v>
      </c>
      <c r="OR15" s="13">
        <f t="shared" si="169"/>
        <v>4</v>
      </c>
      <c r="OS15" s="13">
        <f t="shared" si="170"/>
        <v>4</v>
      </c>
      <c r="OT15" s="13">
        <f t="shared" si="171"/>
        <v>4</v>
      </c>
      <c r="OU15" s="13">
        <f t="shared" si="172"/>
        <v>4</v>
      </c>
      <c r="OV15" s="13">
        <f t="shared" si="173"/>
        <v>4</v>
      </c>
      <c r="OW15" s="13">
        <f t="shared" si="174"/>
        <v>4</v>
      </c>
      <c r="OX15" s="13">
        <f t="shared" si="175"/>
        <v>4</v>
      </c>
      <c r="OY15" s="13">
        <f t="shared" si="176"/>
        <v>4</v>
      </c>
      <c r="OZ15" s="13">
        <f t="shared" si="177"/>
        <v>4</v>
      </c>
      <c r="PA15" s="13">
        <f t="shared" si="178"/>
        <v>4</v>
      </c>
      <c r="PB15" s="13">
        <f t="shared" si="179"/>
        <v>4</v>
      </c>
      <c r="PC15" s="13">
        <f t="shared" si="180"/>
        <v>4</v>
      </c>
      <c r="PD15" s="13">
        <f t="shared" si="181"/>
        <v>4</v>
      </c>
      <c r="PE15" s="13">
        <f t="shared" si="182"/>
        <v>4</v>
      </c>
      <c r="PF15" s="13">
        <f t="shared" si="183"/>
        <v>4</v>
      </c>
      <c r="PG15" s="13">
        <f t="shared" si="184"/>
        <v>4</v>
      </c>
      <c r="PH15" s="13">
        <f t="shared" si="185"/>
        <v>4</v>
      </c>
      <c r="PI15" s="13">
        <f t="shared" si="186"/>
        <v>4</v>
      </c>
      <c r="PJ15" s="13">
        <f t="shared" si="187"/>
        <v>4</v>
      </c>
      <c r="PK15" s="13">
        <f t="shared" si="188"/>
        <v>4</v>
      </c>
      <c r="PL15" s="13">
        <f t="shared" si="189"/>
        <v>4</v>
      </c>
      <c r="PM15" s="13">
        <f t="shared" si="190"/>
        <v>4</v>
      </c>
      <c r="PN15" s="13">
        <f t="shared" si="191"/>
        <v>4</v>
      </c>
      <c r="PO15" s="13">
        <f t="shared" si="192"/>
        <v>4</v>
      </c>
      <c r="PP15" s="13">
        <f t="shared" si="193"/>
        <v>4</v>
      </c>
      <c r="PQ15" s="13">
        <f t="shared" si="194"/>
        <v>4</v>
      </c>
      <c r="PR15" s="13">
        <f t="shared" si="195"/>
        <v>4</v>
      </c>
      <c r="PS15" s="13">
        <f t="shared" si="196"/>
        <v>4</v>
      </c>
      <c r="PT15" s="13">
        <f t="shared" si="197"/>
        <v>4</v>
      </c>
      <c r="PU15" s="13">
        <f t="shared" si="198"/>
        <v>4</v>
      </c>
      <c r="PV15" s="13">
        <f t="shared" si="199"/>
        <v>4</v>
      </c>
      <c r="PW15" s="13">
        <f t="shared" si="200"/>
        <v>4</v>
      </c>
      <c r="PX15" s="13">
        <f t="shared" si="201"/>
        <v>4</v>
      </c>
      <c r="PY15" s="13">
        <f t="shared" si="202"/>
        <v>4</v>
      </c>
      <c r="PZ15" s="13">
        <f t="shared" si="203"/>
        <v>4</v>
      </c>
      <c r="QA15" s="13">
        <f t="shared" si="204"/>
        <v>4</v>
      </c>
      <c r="QB15" s="13">
        <f t="shared" si="205"/>
        <v>4</v>
      </c>
      <c r="QC15" s="13">
        <f t="shared" si="206"/>
        <v>4</v>
      </c>
      <c r="QD15" s="13">
        <f t="shared" si="207"/>
        <v>4</v>
      </c>
      <c r="QE15" s="13">
        <f t="shared" si="208"/>
        <v>4</v>
      </c>
      <c r="QF15" s="13">
        <f t="shared" si="209"/>
        <v>4</v>
      </c>
      <c r="QH15" s="11">
        <f>RANK(QL15,$QL$3:$QL$26)+COUNTIF(QL$3:QL15,QL15)-1</f>
        <v>13</v>
      </c>
      <c r="QI15" s="23">
        <f t="array" ref="QI15">SUM(IF(QL15&lt;$QL$3:$QL$26,1/COUNTIF($QL$3:$QL$26,$QL$3:$QL$26)))+1</f>
        <v>1</v>
      </c>
      <c r="QJ15" s="11" t="str">
        <f>Sheet2!A59</f>
        <v>Northern Ireland</v>
      </c>
      <c r="QK15" s="11" t="str">
        <f>IFERROR(VLOOKUP($QJ15,Sheet2!$A:$B,2,0),0)</f>
        <v>Northern Ireland</v>
      </c>
      <c r="QL15" s="13">
        <f t="shared" si="210"/>
        <v>0</v>
      </c>
      <c r="QM15" s="13"/>
      <c r="QN15" s="13">
        <f>RANK(QQ15,$QQ$4:$QQ$69)+COUNTIF(QQ$4:QQ15,QQ15)-1</f>
        <v>12</v>
      </c>
      <c r="QO15" s="29">
        <f t="array" ref="QO15">SUM(IF(QQ15&lt;$QQ$4:$QQ$69,1/COUNTIF($QQ$4:$QQ$69,$QQ$4:$QQ$69)))+1</f>
        <v>1</v>
      </c>
      <c r="QP15" s="11" t="str">
        <f>Sheet3!R13</f>
        <v>A. Szalai (Hungary)</v>
      </c>
      <c r="QQ15" s="13">
        <f t="shared" si="211"/>
        <v>0</v>
      </c>
      <c r="QS15" s="11">
        <f>'Euro 2016'!Y75</f>
        <v>6.9999999999999991</v>
      </c>
      <c r="QT15" s="11" t="str">
        <f>IFERROR(VLOOKUP('Euro 2016'!R75,Sheet2!$A:$B,2,0),0)</f>
        <v>France</v>
      </c>
      <c r="QU15" s="11">
        <f t="shared" si="213"/>
        <v>0</v>
      </c>
      <c r="QX15" s="10"/>
    </row>
    <row r="16" spans="2:466">
      <c r="G16" s="10"/>
      <c r="H16" s="10"/>
      <c r="I16" s="10"/>
      <c r="J16" s="10">
        <f t="shared" si="214"/>
        <v>13</v>
      </c>
      <c r="K16" s="39" t="str">
        <f>IFERROR(IF(L16="","",IF(ISNUMBER(MATCH(HLOOKUP($J16,$MK$74:$QF$89,($QG$79-$QG$74+1),0),K$4:K15,0)),"",HLOOKUP($J16,$MK$74:$QF$89,($QG$79-$QG$74+1),0))),"")</f>
        <v/>
      </c>
      <c r="L16" s="40" t="str">
        <f t="shared" si="215"/>
        <v/>
      </c>
      <c r="M16" s="41" t="str">
        <f t="array" ref="M16">IFERROR(IF(HLOOKUP($J16,$MK$74:$QF$89,($QG$83-$QG$74+1),0)=0,"",HLOOKUP($J16,$MK$74:$QF$89,($QG$83-$QG$74+1),0)),0)</f>
        <v/>
      </c>
      <c r="N16" s="10"/>
      <c r="O16" s="10">
        <f t="shared" si="216"/>
        <v>13</v>
      </c>
      <c r="P16" s="39" t="str">
        <f>IFERROR(IF(Q16="","",IF(ISNUMBER(MATCH(HLOOKUP($T16,$MK$75:$OP$89,($QG$80-$QG$75+1),0),P$4:P15,0)),"",HLOOKUP($T16,$MK$75:$OP$89,($QG$80-$QG$75+1),0))),"")</f>
        <v/>
      </c>
      <c r="Q16" s="40" t="str">
        <f t="shared" si="217"/>
        <v/>
      </c>
      <c r="R16" s="41" t="str">
        <f t="array" ref="R16">IFERROR(IF(HLOOKUP($O16,$MK$75:$QF$89,($QG$89-$QG$75+1),0)=0,"",HLOOKUP($O16,$MK$75:$QF$89,($QG$89-$QG$75+1),0)),0)</f>
        <v/>
      </c>
      <c r="S16" s="10"/>
      <c r="T16" s="10">
        <f t="shared" si="218"/>
        <v>13</v>
      </c>
      <c r="U16" s="39" t="str">
        <f>IFERROR(IF(V16="","",IF(ISNUMBER(MATCH(HLOOKUP($O16,$MK$76:$QF$89,($QG$81-$QG$76+1),0),U$4:U15,0)),"",HLOOKUP($O16,$MK$76:$QF$89,($QG$81-$QG$76+1),0))),"")</f>
        <v/>
      </c>
      <c r="V16" s="40" t="str">
        <f t="shared" si="106"/>
        <v/>
      </c>
      <c r="W16" s="41" t="str">
        <f t="array" ref="W16">IFERROR(IF(HLOOKUP($T16,$MK$76:$QF$89,($QG$87-$QG$76+1),0)=0,"",HLOOKUP($T16,$MK$76:$QF$89,($QG$87-$QG$76+1),0)),0)</f>
        <v/>
      </c>
      <c r="Y16" s="9">
        <v>13</v>
      </c>
      <c r="Z16" s="39" t="str">
        <f>IFERROR(IF(AA16="","",IF(ISNUMBER(MATCH(VLOOKUP($Y16,$QH$3:$QL$26,2,0),Z$4:Z15,0)),"",VLOOKUP($Y16,$QH$3:$QL$26,2,0))),"")</f>
        <v/>
      </c>
      <c r="AA16" s="40" t="str">
        <f t="shared" si="107"/>
        <v/>
      </c>
      <c r="AB16" s="42" t="str">
        <f t="shared" si="108"/>
        <v/>
      </c>
      <c r="AC16" s="43" t="str">
        <f t="shared" si="109"/>
        <v/>
      </c>
      <c r="AE16" s="29">
        <f t="array" ref="AE16">IFERROR(SUM(IF(AG16&lt;$AG$4:$AG$69,1/COUNTIF($AG$4:$AG$69,$AG$4:$AG$69)))+1,0)</f>
        <v>1</v>
      </c>
      <c r="AF16" s="44" t="str">
        <f>Sheet3!R14</f>
        <v>A. Yarmolenko (Ukraine)</v>
      </c>
      <c r="AG16" s="45">
        <v>0</v>
      </c>
      <c r="AH16" s="29">
        <f t="shared" si="212"/>
        <v>15</v>
      </c>
      <c r="AI16" s="10"/>
      <c r="AJ16" s="10"/>
      <c r="AK16" s="10"/>
      <c r="AL16" s="13">
        <f>IF(OR(ISBLANK('Euro 2016'!L35),ISBLANK('Euro 2016'!M35)),0,1)</f>
        <v>1</v>
      </c>
      <c r="AM16" s="11" t="s">
        <v>2381</v>
      </c>
      <c r="AN16" s="11" t="str">
        <f>IFERROR(VLOOKUP(IF(VLOOKUP($AM16,'Euro 2016'!$B$23:$N$87,10,0)="","",VLOOKUP($AM16,'Euro 2016'!$B$23:$N$87,10,0)),Sheet2!$A:$B,2,0),"")</f>
        <v>Russia</v>
      </c>
      <c r="AO16" s="11" t="str">
        <f>IFERROR(VLOOKUP(IF(VLOOKUP($AM16,'Euro 2016'!$B$23:$N$87,13,0)="","",VLOOKUP($AM16,'Euro 2016'!$B$23:$N$87,13,0)),Sheet2!$A:$B,2,0),"")</f>
        <v>Slovakia</v>
      </c>
      <c r="AQ16" s="13">
        <f>IFERROR(IF(VLOOKUP($AM16,'Euro 2016'!$B$23:$N$87,11,0)="","",VLOOKUP($AM16,'Euro 2016'!$B$23:$N$87,11,0)),"")</f>
        <v>2</v>
      </c>
      <c r="AR16" s="13">
        <f>IFERROR(IF(VLOOKUP($AM16,'Euro 2016'!$B$23:$N$87,12,0)="","",VLOOKUP($AM16,'Euro 2016'!$B$23:$N$87,12,0)),"")</f>
        <v>1</v>
      </c>
      <c r="AT16" s="46"/>
      <c r="AU16" s="47"/>
      <c r="AW16" s="48"/>
      <c r="AX16" s="49"/>
      <c r="AY16" s="55"/>
      <c r="AZ16" s="46"/>
      <c r="BA16" s="47"/>
      <c r="BC16" s="48"/>
      <c r="BD16" s="49"/>
      <c r="BE16" s="55"/>
      <c r="BF16" s="46"/>
      <c r="BG16" s="47"/>
      <c r="BI16" s="48"/>
      <c r="BJ16" s="49"/>
      <c r="BK16" s="55"/>
      <c r="BL16" s="46"/>
      <c r="BM16" s="47"/>
      <c r="BO16" s="48"/>
      <c r="BP16" s="49"/>
      <c r="BQ16" s="55"/>
      <c r="BR16" s="46"/>
      <c r="BS16" s="47"/>
      <c r="BU16" s="48"/>
      <c r="BV16" s="49"/>
      <c r="BW16" s="55"/>
      <c r="BX16" s="46"/>
      <c r="BY16" s="47"/>
      <c r="CA16" s="48"/>
      <c r="CB16" s="49"/>
      <c r="CC16" s="55"/>
      <c r="CD16" s="46"/>
      <c r="CE16" s="47"/>
      <c r="CG16" s="48"/>
      <c r="CH16" s="49"/>
      <c r="CI16" s="55"/>
      <c r="CJ16" s="46"/>
      <c r="CK16" s="47"/>
      <c r="CM16" s="48"/>
      <c r="CN16" s="49"/>
      <c r="CO16" s="55"/>
      <c r="CP16" s="46"/>
      <c r="CQ16" s="47"/>
      <c r="CS16" s="48"/>
      <c r="CT16" s="49"/>
      <c r="CU16" s="55"/>
      <c r="CV16" s="46"/>
      <c r="CW16" s="47"/>
      <c r="CY16" s="48"/>
      <c r="CZ16" s="49"/>
      <c r="DA16" s="55"/>
      <c r="DB16" s="46"/>
      <c r="DC16" s="47"/>
      <c r="DE16" s="48"/>
      <c r="DF16" s="49"/>
      <c r="DG16" s="55"/>
      <c r="DH16" s="46"/>
      <c r="DI16" s="47"/>
      <c r="DK16" s="48"/>
      <c r="DL16" s="49"/>
      <c r="DM16" s="55"/>
      <c r="DN16" s="46"/>
      <c r="DO16" s="47"/>
      <c r="DQ16" s="48"/>
      <c r="DR16" s="49"/>
      <c r="DS16" s="55"/>
      <c r="DT16" s="46"/>
      <c r="DU16" s="47"/>
      <c r="DW16" s="48"/>
      <c r="DX16" s="49"/>
      <c r="DY16" s="55"/>
      <c r="DZ16" s="46"/>
      <c r="EA16" s="47"/>
      <c r="EC16" s="48"/>
      <c r="ED16" s="49"/>
      <c r="EE16" s="55"/>
      <c r="EF16" s="46"/>
      <c r="EG16" s="47"/>
      <c r="EI16" s="48"/>
      <c r="EJ16" s="49"/>
      <c r="EK16" s="55"/>
      <c r="EL16" s="46"/>
      <c r="EM16" s="47"/>
      <c r="EO16" s="48"/>
      <c r="EP16" s="49"/>
      <c r="EQ16" s="55"/>
      <c r="ER16" s="46"/>
      <c r="ES16" s="47"/>
      <c r="EU16" s="48"/>
      <c r="EV16" s="49"/>
      <c r="EW16" s="55"/>
      <c r="EX16" s="46"/>
      <c r="EY16" s="47"/>
      <c r="FA16" s="48"/>
      <c r="FB16" s="49"/>
      <c r="FC16" s="55"/>
      <c r="FD16" s="46"/>
      <c r="FE16" s="47"/>
      <c r="FG16" s="48"/>
      <c r="FH16" s="49"/>
      <c r="FI16" s="55"/>
      <c r="FJ16" s="46"/>
      <c r="FK16" s="47"/>
      <c r="FM16" s="48"/>
      <c r="FN16" s="49"/>
      <c r="FO16" s="55"/>
      <c r="FP16" s="46"/>
      <c r="FQ16" s="47"/>
      <c r="FS16" s="48"/>
      <c r="FT16" s="49"/>
      <c r="FU16" s="55"/>
      <c r="FV16" s="46"/>
      <c r="FW16" s="47"/>
      <c r="FY16" s="48"/>
      <c r="FZ16" s="49"/>
      <c r="GA16" s="55"/>
      <c r="GB16" s="46"/>
      <c r="GC16" s="47"/>
      <c r="GE16" s="48"/>
      <c r="GF16" s="49"/>
      <c r="GG16" s="55"/>
      <c r="GH16" s="46"/>
      <c r="GI16" s="47"/>
      <c r="GK16" s="48"/>
      <c r="GL16" s="49"/>
      <c r="GM16" s="55"/>
      <c r="GN16" s="46"/>
      <c r="GO16" s="47"/>
      <c r="GQ16" s="48"/>
      <c r="GR16" s="49"/>
      <c r="GS16" s="55"/>
      <c r="GT16" s="46"/>
      <c r="GU16" s="47"/>
      <c r="GW16" s="48"/>
      <c r="GX16" s="49"/>
      <c r="GY16" s="55"/>
      <c r="GZ16" s="46"/>
      <c r="HA16" s="47"/>
      <c r="HC16" s="48"/>
      <c r="HD16" s="49"/>
      <c r="HE16" s="55"/>
      <c r="HF16" s="46"/>
      <c r="HG16" s="47"/>
      <c r="HI16" s="48"/>
      <c r="HJ16" s="49"/>
      <c r="HK16" s="55"/>
      <c r="HL16" s="46"/>
      <c r="HM16" s="47"/>
      <c r="HO16" s="48"/>
      <c r="HP16" s="49"/>
      <c r="HQ16" s="55"/>
      <c r="HR16" s="46"/>
      <c r="HS16" s="47"/>
      <c r="HU16" s="48"/>
      <c r="HV16" s="49"/>
      <c r="HW16" s="55"/>
      <c r="HX16" s="46"/>
      <c r="HY16" s="47"/>
      <c r="IA16" s="48"/>
      <c r="IB16" s="49"/>
      <c r="IC16" s="55"/>
      <c r="ID16" s="46"/>
      <c r="IE16" s="47"/>
      <c r="IG16" s="48"/>
      <c r="IH16" s="49"/>
      <c r="II16" s="55"/>
      <c r="IJ16" s="46"/>
      <c r="IK16" s="47"/>
      <c r="IM16" s="48"/>
      <c r="IN16" s="49"/>
      <c r="IO16" s="55"/>
      <c r="IP16" s="46"/>
      <c r="IQ16" s="47"/>
      <c r="IS16" s="48"/>
      <c r="IT16" s="49"/>
      <c r="IU16" s="55"/>
      <c r="IV16" s="46"/>
      <c r="IW16" s="47"/>
      <c r="IY16" s="48"/>
      <c r="IZ16" s="49"/>
      <c r="JA16" s="55"/>
      <c r="JB16" s="46"/>
      <c r="JC16" s="47"/>
      <c r="JE16" s="48"/>
      <c r="JF16" s="49"/>
      <c r="JG16" s="55"/>
      <c r="JH16" s="46"/>
      <c r="JI16" s="47"/>
      <c r="JK16" s="48"/>
      <c r="JL16" s="49"/>
      <c r="JM16" s="55"/>
      <c r="JN16" s="46"/>
      <c r="JO16" s="47"/>
      <c r="JQ16" s="48"/>
      <c r="JR16" s="49"/>
      <c r="JS16" s="55"/>
      <c r="JT16" s="46"/>
      <c r="JU16" s="47"/>
      <c r="JW16" s="48"/>
      <c r="JX16" s="49"/>
      <c r="JY16" s="55"/>
      <c r="JZ16" s="46"/>
      <c r="KA16" s="47"/>
      <c r="KC16" s="48"/>
      <c r="KD16" s="49"/>
      <c r="KE16" s="55"/>
      <c r="KF16" s="46"/>
      <c r="KG16" s="47"/>
      <c r="KI16" s="48"/>
      <c r="KJ16" s="49"/>
      <c r="KK16" s="55"/>
      <c r="KL16" s="46"/>
      <c r="KM16" s="47"/>
      <c r="KO16" s="48"/>
      <c r="KP16" s="49"/>
      <c r="KQ16" s="55"/>
      <c r="KR16" s="46"/>
      <c r="KS16" s="47"/>
      <c r="KU16" s="48"/>
      <c r="KV16" s="49"/>
      <c r="KW16" s="55"/>
      <c r="KX16" s="46"/>
      <c r="KY16" s="47"/>
      <c r="LA16" s="48"/>
      <c r="LB16" s="49"/>
      <c r="LC16" s="55"/>
      <c r="LD16" s="46"/>
      <c r="LE16" s="47"/>
      <c r="LG16" s="48"/>
      <c r="LH16" s="49"/>
      <c r="LI16" s="55"/>
      <c r="LJ16" s="46"/>
      <c r="LK16" s="47"/>
      <c r="LM16" s="48"/>
      <c r="LN16" s="49"/>
      <c r="LO16" s="55"/>
      <c r="LP16" s="46"/>
      <c r="LQ16" s="47"/>
      <c r="LS16" s="48"/>
      <c r="LT16" s="49"/>
      <c r="LU16" s="55"/>
      <c r="LV16" s="46"/>
      <c r="LW16" s="47"/>
      <c r="LY16" s="48"/>
      <c r="LZ16" s="49"/>
      <c r="MA16" s="55"/>
      <c r="MB16" s="46"/>
      <c r="MC16" s="47"/>
      <c r="ME16" s="48"/>
      <c r="MF16" s="49"/>
      <c r="MG16" s="55"/>
      <c r="MK16" s="13">
        <f t="shared" si="110"/>
        <v>0</v>
      </c>
      <c r="ML16" s="13">
        <f t="shared" si="111"/>
        <v>0</v>
      </c>
      <c r="MM16" s="13">
        <f t="shared" si="112"/>
        <v>0</v>
      </c>
      <c r="MN16" s="13">
        <f t="shared" si="113"/>
        <v>0</v>
      </c>
      <c r="MO16" s="13">
        <f t="shared" si="114"/>
        <v>0</v>
      </c>
      <c r="MP16" s="13">
        <f t="shared" si="115"/>
        <v>0</v>
      </c>
      <c r="MQ16" s="13">
        <f t="shared" si="116"/>
        <v>0</v>
      </c>
      <c r="MR16" s="13">
        <f t="shared" si="117"/>
        <v>0</v>
      </c>
      <c r="MS16" s="13">
        <f t="shared" si="118"/>
        <v>0</v>
      </c>
      <c r="MT16" s="13">
        <f t="shared" si="119"/>
        <v>0</v>
      </c>
      <c r="MU16" s="13">
        <f t="shared" si="120"/>
        <v>0</v>
      </c>
      <c r="MV16" s="13">
        <f t="shared" si="121"/>
        <v>0</v>
      </c>
      <c r="MW16" s="13">
        <f t="shared" si="122"/>
        <v>0</v>
      </c>
      <c r="MX16" s="13">
        <f t="shared" si="123"/>
        <v>0</v>
      </c>
      <c r="MY16" s="13">
        <f t="shared" si="124"/>
        <v>0</v>
      </c>
      <c r="MZ16" s="13">
        <f t="shared" si="125"/>
        <v>0</v>
      </c>
      <c r="NA16" s="13">
        <f t="shared" si="126"/>
        <v>0</v>
      </c>
      <c r="NB16" s="13">
        <f t="shared" si="127"/>
        <v>0</v>
      </c>
      <c r="NC16" s="13">
        <f t="shared" si="128"/>
        <v>0</v>
      </c>
      <c r="ND16" s="13">
        <f t="shared" si="129"/>
        <v>0</v>
      </c>
      <c r="NE16" s="13">
        <f t="shared" si="130"/>
        <v>0</v>
      </c>
      <c r="NF16" s="13">
        <f t="shared" si="131"/>
        <v>0</v>
      </c>
      <c r="NG16" s="13">
        <f t="shared" si="132"/>
        <v>0</v>
      </c>
      <c r="NH16" s="13">
        <f t="shared" si="133"/>
        <v>0</v>
      </c>
      <c r="NI16" s="13">
        <f t="shared" si="134"/>
        <v>0</v>
      </c>
      <c r="NJ16" s="13">
        <f t="shared" si="135"/>
        <v>0</v>
      </c>
      <c r="NK16" s="13">
        <f t="shared" si="136"/>
        <v>0</v>
      </c>
      <c r="NL16" s="13">
        <f t="shared" si="137"/>
        <v>0</v>
      </c>
      <c r="NM16" s="13">
        <f t="shared" si="138"/>
        <v>0</v>
      </c>
      <c r="NN16" s="13">
        <f t="shared" si="139"/>
        <v>0</v>
      </c>
      <c r="NO16" s="13">
        <f t="shared" si="140"/>
        <v>0</v>
      </c>
      <c r="NP16" s="13">
        <f t="shared" si="141"/>
        <v>0</v>
      </c>
      <c r="NQ16" s="13">
        <f t="shared" si="142"/>
        <v>0</v>
      </c>
      <c r="NR16" s="13">
        <f t="shared" si="143"/>
        <v>0</v>
      </c>
      <c r="NS16" s="13">
        <f t="shared" si="144"/>
        <v>0</v>
      </c>
      <c r="NT16" s="13">
        <f t="shared" si="145"/>
        <v>0</v>
      </c>
      <c r="NU16" s="13">
        <f t="shared" si="146"/>
        <v>0</v>
      </c>
      <c r="NV16" s="13">
        <f t="shared" si="147"/>
        <v>0</v>
      </c>
      <c r="NW16" s="13">
        <f t="shared" si="148"/>
        <v>0</v>
      </c>
      <c r="NX16" s="13">
        <f t="shared" si="149"/>
        <v>0</v>
      </c>
      <c r="NY16" s="13">
        <f t="shared" si="150"/>
        <v>0</v>
      </c>
      <c r="NZ16" s="13">
        <f t="shared" si="151"/>
        <v>0</v>
      </c>
      <c r="OA16" s="13">
        <f t="shared" si="152"/>
        <v>0</v>
      </c>
      <c r="OB16" s="13">
        <f t="shared" si="153"/>
        <v>0</v>
      </c>
      <c r="OC16" s="13">
        <f t="shared" si="154"/>
        <v>0</v>
      </c>
      <c r="OD16" s="13">
        <f t="shared" si="155"/>
        <v>0</v>
      </c>
      <c r="OE16" s="13">
        <f t="shared" si="156"/>
        <v>0</v>
      </c>
      <c r="OF16" s="13">
        <f t="shared" si="157"/>
        <v>0</v>
      </c>
      <c r="OG16" s="13">
        <f t="shared" si="158"/>
        <v>0</v>
      </c>
      <c r="OH16" s="13">
        <f t="shared" si="159"/>
        <v>0</v>
      </c>
      <c r="OI16" s="13">
        <f t="shared" si="160"/>
        <v>0</v>
      </c>
      <c r="OJ16" s="13">
        <f t="shared" si="161"/>
        <v>0</v>
      </c>
      <c r="OK16" s="13">
        <f t="shared" si="162"/>
        <v>0</v>
      </c>
      <c r="OL16" s="13">
        <f t="shared" si="163"/>
        <v>0</v>
      </c>
      <c r="OM16" s="13">
        <f t="shared" si="164"/>
        <v>0</v>
      </c>
      <c r="ON16" s="13">
        <f t="shared" si="165"/>
        <v>0</v>
      </c>
      <c r="OO16" s="13">
        <f t="shared" si="166"/>
        <v>0</v>
      </c>
      <c r="OP16" s="13">
        <f t="shared" si="167"/>
        <v>0</v>
      </c>
      <c r="OQ16" s="13">
        <f t="shared" si="168"/>
        <v>0</v>
      </c>
      <c r="OR16" s="13">
        <f t="shared" si="169"/>
        <v>0</v>
      </c>
      <c r="OS16" s="13">
        <f t="shared" si="170"/>
        <v>0</v>
      </c>
      <c r="OT16" s="13">
        <f t="shared" si="171"/>
        <v>0</v>
      </c>
      <c r="OU16" s="13">
        <f t="shared" si="172"/>
        <v>0</v>
      </c>
      <c r="OV16" s="13">
        <f t="shared" si="173"/>
        <v>0</v>
      </c>
      <c r="OW16" s="13">
        <f t="shared" si="174"/>
        <v>0</v>
      </c>
      <c r="OX16" s="13">
        <f t="shared" si="175"/>
        <v>0</v>
      </c>
      <c r="OY16" s="13">
        <f t="shared" si="176"/>
        <v>0</v>
      </c>
      <c r="OZ16" s="13">
        <f t="shared" si="177"/>
        <v>0</v>
      </c>
      <c r="PA16" s="13">
        <f t="shared" si="178"/>
        <v>0</v>
      </c>
      <c r="PB16" s="13">
        <f t="shared" si="179"/>
        <v>0</v>
      </c>
      <c r="PC16" s="13">
        <f t="shared" si="180"/>
        <v>0</v>
      </c>
      <c r="PD16" s="13">
        <f t="shared" si="181"/>
        <v>0</v>
      </c>
      <c r="PE16" s="13">
        <f t="shared" si="182"/>
        <v>0</v>
      </c>
      <c r="PF16" s="13">
        <f t="shared" si="183"/>
        <v>0</v>
      </c>
      <c r="PG16" s="13">
        <f t="shared" si="184"/>
        <v>0</v>
      </c>
      <c r="PH16" s="13">
        <f t="shared" si="185"/>
        <v>0</v>
      </c>
      <c r="PI16" s="13">
        <f t="shared" si="186"/>
        <v>0</v>
      </c>
      <c r="PJ16" s="13">
        <f t="shared" si="187"/>
        <v>0</v>
      </c>
      <c r="PK16" s="13">
        <f t="shared" si="188"/>
        <v>0</v>
      </c>
      <c r="PL16" s="13">
        <f t="shared" si="189"/>
        <v>0</v>
      </c>
      <c r="PM16" s="13">
        <f t="shared" si="190"/>
        <v>0</v>
      </c>
      <c r="PN16" s="13">
        <f t="shared" si="191"/>
        <v>0</v>
      </c>
      <c r="PO16" s="13">
        <f t="shared" si="192"/>
        <v>0</v>
      </c>
      <c r="PP16" s="13">
        <f t="shared" si="193"/>
        <v>0</v>
      </c>
      <c r="PQ16" s="13">
        <f t="shared" si="194"/>
        <v>0</v>
      </c>
      <c r="PR16" s="13">
        <f t="shared" si="195"/>
        <v>0</v>
      </c>
      <c r="PS16" s="13">
        <f t="shared" si="196"/>
        <v>0</v>
      </c>
      <c r="PT16" s="13">
        <f t="shared" si="197"/>
        <v>0</v>
      </c>
      <c r="PU16" s="13">
        <f t="shared" si="198"/>
        <v>0</v>
      </c>
      <c r="PV16" s="13">
        <f t="shared" si="199"/>
        <v>0</v>
      </c>
      <c r="PW16" s="13">
        <f t="shared" si="200"/>
        <v>0</v>
      </c>
      <c r="PX16" s="13">
        <f t="shared" si="201"/>
        <v>0</v>
      </c>
      <c r="PY16" s="13">
        <f t="shared" si="202"/>
        <v>0</v>
      </c>
      <c r="PZ16" s="13">
        <f t="shared" si="203"/>
        <v>0</v>
      </c>
      <c r="QA16" s="13">
        <f t="shared" si="204"/>
        <v>0</v>
      </c>
      <c r="QB16" s="13">
        <f t="shared" si="205"/>
        <v>0</v>
      </c>
      <c r="QC16" s="13">
        <f t="shared" si="206"/>
        <v>0</v>
      </c>
      <c r="QD16" s="13">
        <f t="shared" si="207"/>
        <v>0</v>
      </c>
      <c r="QE16" s="13">
        <f t="shared" si="208"/>
        <v>0</v>
      </c>
      <c r="QF16" s="13">
        <f t="shared" si="209"/>
        <v>0</v>
      </c>
      <c r="QH16" s="11">
        <f>RANK(QL16,$QL$3:$QL$26)+COUNTIF(QL$3:QL16,QL16)-1</f>
        <v>14</v>
      </c>
      <c r="QI16" s="23">
        <f t="array" ref="QI16">SUM(IF(QL16&lt;$QL$3:$QL$26,1/COUNTIF($QL$3:$QL$26,$QL$3:$QL$26)))+1</f>
        <v>1</v>
      </c>
      <c r="QJ16" s="11" t="str">
        <f>Sheet2!A60</f>
        <v>Switzerland</v>
      </c>
      <c r="QK16" s="11" t="str">
        <f>IFERROR(VLOOKUP($QJ16,Sheet2!$A:$B,2,0),0)</f>
        <v>Switzerland</v>
      </c>
      <c r="QL16" s="13">
        <f t="shared" si="210"/>
        <v>0</v>
      </c>
      <c r="QM16" s="13"/>
      <c r="QN16" s="13">
        <f>RANK(QQ16,$QQ$4:$QQ$69)+COUNTIF(QQ$4:QQ16,QQ16)-1</f>
        <v>13</v>
      </c>
      <c r="QO16" s="29">
        <f t="array" ref="QO16">SUM(IF(QQ16&lt;$QQ$4:$QQ$69,1/COUNTIF($QQ$4:$QQ$69,$QQ$4:$QQ$69)))+1</f>
        <v>1</v>
      </c>
      <c r="QP16" s="11" t="str">
        <f>Sheet3!R14</f>
        <v>A. Yarmolenko (Ukraine)</v>
      </c>
      <c r="QQ16" s="13">
        <f t="shared" si="211"/>
        <v>0</v>
      </c>
      <c r="QS16" s="11">
        <f>'Euro 2016'!Y76</f>
        <v>6.9999999999999991</v>
      </c>
      <c r="QT16" s="11" t="str">
        <f>IFERROR(VLOOKUP('Euro 2016'!R76,Sheet2!$A:$B,2,0),0)</f>
        <v>Belgium</v>
      </c>
      <c r="QU16" s="11">
        <f t="shared" si="213"/>
        <v>0</v>
      </c>
      <c r="QX16" s="10"/>
    </row>
    <row r="17" spans="2:466">
      <c r="B17" s="36" t="s">
        <v>2773</v>
      </c>
      <c r="C17" s="55"/>
      <c r="D17" s="64">
        <v>0.2</v>
      </c>
      <c r="E17" s="55"/>
      <c r="F17" s="64">
        <v>0.3</v>
      </c>
      <c r="G17" s="10"/>
      <c r="H17" s="64">
        <f>1-F17-D17</f>
        <v>0.49999999999999994</v>
      </c>
      <c r="I17" s="10"/>
      <c r="J17" s="10">
        <f t="shared" si="214"/>
        <v>14</v>
      </c>
      <c r="K17" s="39" t="str">
        <f>IFERROR(IF(L17="","",IF(ISNUMBER(MATCH(HLOOKUP($J17,$MK$74:$QF$89,($QG$79-$QG$74+1),0),K$4:K16,0)),"",HLOOKUP($J17,$MK$74:$QF$89,($QG$79-$QG$74+1),0))),"")</f>
        <v/>
      </c>
      <c r="L17" s="40" t="str">
        <f t="shared" si="215"/>
        <v/>
      </c>
      <c r="M17" s="41" t="str">
        <f t="array" ref="M17">IFERROR(IF(HLOOKUP($J17,$MK$74:$QF$89,($QG$83-$QG$74+1),0)=0,"",HLOOKUP($J17,$MK$74:$QF$89,($QG$83-$QG$74+1),0)),0)</f>
        <v/>
      </c>
      <c r="N17" s="10"/>
      <c r="O17" s="10">
        <f t="shared" si="216"/>
        <v>14</v>
      </c>
      <c r="P17" s="39" t="str">
        <f>IFERROR(IF(Q17="","",IF(ISNUMBER(MATCH(HLOOKUP($T17,$MK$75:$OP$89,($QG$80-$QG$75+1),0),P$4:P16,0)),"",HLOOKUP($T17,$MK$75:$OP$89,($QG$80-$QG$75+1),0))),"")</f>
        <v/>
      </c>
      <c r="Q17" s="40" t="str">
        <f t="shared" si="217"/>
        <v/>
      </c>
      <c r="R17" s="41" t="str">
        <f t="array" ref="R17">IFERROR(IF(HLOOKUP($O17,$MK$75:$QF$89,($QG$89-$QG$75+1),0)=0,"",HLOOKUP($O17,$MK$75:$QF$89,($QG$89-$QG$75+1),0)),0)</f>
        <v/>
      </c>
      <c r="S17" s="10"/>
      <c r="T17" s="10">
        <f t="shared" si="218"/>
        <v>14</v>
      </c>
      <c r="U17" s="39" t="str">
        <f>IFERROR(IF(V17="","",IF(ISNUMBER(MATCH(HLOOKUP($O17,$MK$76:$QF$89,($QG$81-$QG$76+1),0),U$4:U16,0)),"",HLOOKUP($O17,$MK$76:$QF$89,($QG$81-$QG$76+1),0))),"")</f>
        <v/>
      </c>
      <c r="V17" s="40" t="str">
        <f t="shared" si="106"/>
        <v/>
      </c>
      <c r="W17" s="41" t="str">
        <f t="array" ref="W17">IFERROR(IF(HLOOKUP($T17,$MK$76:$QF$89,($QG$87-$QG$76+1),0)=0,"",HLOOKUP($T17,$MK$76:$QF$89,($QG$87-$QG$76+1),0)),0)</f>
        <v/>
      </c>
      <c r="Y17" s="9">
        <v>14</v>
      </c>
      <c r="Z17" s="39" t="str">
        <f>IFERROR(IF(AA17="","",IF(ISNUMBER(MATCH(VLOOKUP($Y17,$QH$3:$QL$26,2,0),Z$4:Z16,0)),"",VLOOKUP($Y17,$QH$3:$QL$26,2,0))),"")</f>
        <v/>
      </c>
      <c r="AA17" s="40" t="str">
        <f t="shared" si="107"/>
        <v/>
      </c>
      <c r="AB17" s="42" t="str">
        <f t="shared" si="108"/>
        <v/>
      </c>
      <c r="AC17" s="43" t="str">
        <f t="shared" si="109"/>
        <v/>
      </c>
      <c r="AE17" s="29">
        <f t="array" ref="AE17">IFERROR(SUM(IF(AG17&lt;$AG$4:$AG$69,1/COUNTIF($AG$4:$AG$69,$AG$4:$AG$69)))+1,0)</f>
        <v>1</v>
      </c>
      <c r="AF17" s="44" t="str">
        <f>Sheet3!R15</f>
        <v>AP. Gignac (France)</v>
      </c>
      <c r="AG17" s="45">
        <v>0</v>
      </c>
      <c r="AH17" s="29">
        <f t="shared" si="212"/>
        <v>15</v>
      </c>
      <c r="AI17" s="10"/>
      <c r="AJ17" s="10"/>
      <c r="AK17" s="10"/>
      <c r="AL17" s="13">
        <f>IF(OR(ISBLANK('Euro 2016'!L36),ISBLANK('Euro 2016'!M36)),0,1)</f>
        <v>1</v>
      </c>
      <c r="AM17" s="11" t="s">
        <v>2382</v>
      </c>
      <c r="AN17" s="11" t="str">
        <f>IFERROR(VLOOKUP(IF(VLOOKUP($AM17,'Euro 2016'!$B$23:$N$87,10,0)="","",VLOOKUP($AM17,'Euro 2016'!$B$23:$N$87,10,0)),Sheet2!$A:$B,2,0),"")</f>
        <v>Romania</v>
      </c>
      <c r="AO17" s="11" t="str">
        <f>IFERROR(VLOOKUP(IF(VLOOKUP($AM17,'Euro 2016'!$B$23:$N$87,13,0)="","",VLOOKUP($AM17,'Euro 2016'!$B$23:$N$87,13,0)),Sheet2!$A:$B,2,0),"")</f>
        <v>Switzerland</v>
      </c>
      <c r="AQ17" s="13">
        <f>IFERROR(IF(VLOOKUP($AM17,'Euro 2016'!$B$23:$N$87,11,0)="","",VLOOKUP($AM17,'Euro 2016'!$B$23:$N$87,11,0)),"")</f>
        <v>7</v>
      </c>
      <c r="AR17" s="13">
        <f>IFERROR(IF(VLOOKUP($AM17,'Euro 2016'!$B$23:$N$87,12,0)="","",VLOOKUP($AM17,'Euro 2016'!$B$23:$N$87,12,0)),"")</f>
        <v>3</v>
      </c>
      <c r="AT17" s="46"/>
      <c r="AU17" s="47"/>
      <c r="AW17" s="48"/>
      <c r="AX17" s="49"/>
      <c r="AY17" s="55"/>
      <c r="AZ17" s="46"/>
      <c r="BA17" s="47"/>
      <c r="BC17" s="48"/>
      <c r="BD17" s="49"/>
      <c r="BE17" s="55"/>
      <c r="BF17" s="46"/>
      <c r="BG17" s="47"/>
      <c r="BI17" s="48"/>
      <c r="BJ17" s="49"/>
      <c r="BK17" s="55"/>
      <c r="BL17" s="46"/>
      <c r="BM17" s="47"/>
      <c r="BO17" s="48"/>
      <c r="BP17" s="49"/>
      <c r="BQ17" s="55"/>
      <c r="BR17" s="46"/>
      <c r="BS17" s="47"/>
      <c r="BU17" s="48"/>
      <c r="BV17" s="49"/>
      <c r="BW17" s="55"/>
      <c r="BX17" s="46"/>
      <c r="BY17" s="47"/>
      <c r="CA17" s="48"/>
      <c r="CB17" s="49"/>
      <c r="CC17" s="55"/>
      <c r="CD17" s="46"/>
      <c r="CE17" s="47"/>
      <c r="CG17" s="48"/>
      <c r="CH17" s="49"/>
      <c r="CI17" s="55"/>
      <c r="CJ17" s="46"/>
      <c r="CK17" s="47"/>
      <c r="CM17" s="48"/>
      <c r="CN17" s="49"/>
      <c r="CO17" s="55"/>
      <c r="CP17" s="46"/>
      <c r="CQ17" s="47"/>
      <c r="CS17" s="48"/>
      <c r="CT17" s="49"/>
      <c r="CU17" s="55"/>
      <c r="CV17" s="46"/>
      <c r="CW17" s="47"/>
      <c r="CY17" s="48"/>
      <c r="CZ17" s="49"/>
      <c r="DA17" s="55"/>
      <c r="DB17" s="46"/>
      <c r="DC17" s="47"/>
      <c r="DE17" s="48"/>
      <c r="DF17" s="49"/>
      <c r="DG17" s="55"/>
      <c r="DH17" s="46"/>
      <c r="DI17" s="47"/>
      <c r="DK17" s="48"/>
      <c r="DL17" s="49"/>
      <c r="DM17" s="55"/>
      <c r="DN17" s="46"/>
      <c r="DO17" s="47"/>
      <c r="DQ17" s="48"/>
      <c r="DR17" s="49"/>
      <c r="DS17" s="55"/>
      <c r="DT17" s="46"/>
      <c r="DU17" s="47"/>
      <c r="DW17" s="48"/>
      <c r="DX17" s="49"/>
      <c r="DY17" s="55"/>
      <c r="DZ17" s="46"/>
      <c r="EA17" s="47"/>
      <c r="EC17" s="48"/>
      <c r="ED17" s="49"/>
      <c r="EE17" s="55"/>
      <c r="EF17" s="46"/>
      <c r="EG17" s="47"/>
      <c r="EI17" s="48"/>
      <c r="EJ17" s="49"/>
      <c r="EK17" s="55"/>
      <c r="EL17" s="46"/>
      <c r="EM17" s="47"/>
      <c r="EO17" s="48"/>
      <c r="EP17" s="49"/>
      <c r="EQ17" s="55"/>
      <c r="ER17" s="46"/>
      <c r="ES17" s="47"/>
      <c r="EU17" s="48"/>
      <c r="EV17" s="49"/>
      <c r="EW17" s="55"/>
      <c r="EX17" s="46"/>
      <c r="EY17" s="47"/>
      <c r="FA17" s="48"/>
      <c r="FB17" s="49"/>
      <c r="FC17" s="55"/>
      <c r="FD17" s="46"/>
      <c r="FE17" s="47"/>
      <c r="FG17" s="48"/>
      <c r="FH17" s="49"/>
      <c r="FI17" s="55"/>
      <c r="FJ17" s="46"/>
      <c r="FK17" s="47"/>
      <c r="FM17" s="48"/>
      <c r="FN17" s="49"/>
      <c r="FO17" s="55"/>
      <c r="FP17" s="46"/>
      <c r="FQ17" s="47"/>
      <c r="FS17" s="48"/>
      <c r="FT17" s="49"/>
      <c r="FU17" s="55"/>
      <c r="FV17" s="46"/>
      <c r="FW17" s="47"/>
      <c r="FY17" s="48"/>
      <c r="FZ17" s="49"/>
      <c r="GA17" s="55"/>
      <c r="GB17" s="46"/>
      <c r="GC17" s="47"/>
      <c r="GE17" s="48"/>
      <c r="GF17" s="49"/>
      <c r="GG17" s="55"/>
      <c r="GH17" s="46"/>
      <c r="GI17" s="47"/>
      <c r="GK17" s="48"/>
      <c r="GL17" s="49"/>
      <c r="GM17" s="55"/>
      <c r="GN17" s="46"/>
      <c r="GO17" s="47"/>
      <c r="GQ17" s="48"/>
      <c r="GR17" s="49"/>
      <c r="GS17" s="55"/>
      <c r="GT17" s="46"/>
      <c r="GU17" s="47"/>
      <c r="GW17" s="48"/>
      <c r="GX17" s="49"/>
      <c r="GY17" s="55"/>
      <c r="GZ17" s="46"/>
      <c r="HA17" s="47"/>
      <c r="HC17" s="48"/>
      <c r="HD17" s="49"/>
      <c r="HE17" s="55"/>
      <c r="HF17" s="46"/>
      <c r="HG17" s="47"/>
      <c r="HI17" s="48"/>
      <c r="HJ17" s="49"/>
      <c r="HK17" s="55"/>
      <c r="HL17" s="46"/>
      <c r="HM17" s="47"/>
      <c r="HO17" s="48"/>
      <c r="HP17" s="49"/>
      <c r="HQ17" s="55"/>
      <c r="HR17" s="46"/>
      <c r="HS17" s="47"/>
      <c r="HU17" s="48"/>
      <c r="HV17" s="49"/>
      <c r="HW17" s="55"/>
      <c r="HX17" s="46"/>
      <c r="HY17" s="47"/>
      <c r="IA17" s="48"/>
      <c r="IB17" s="49"/>
      <c r="IC17" s="55"/>
      <c r="ID17" s="46"/>
      <c r="IE17" s="47"/>
      <c r="IG17" s="48"/>
      <c r="IH17" s="49"/>
      <c r="II17" s="55"/>
      <c r="IJ17" s="46"/>
      <c r="IK17" s="47"/>
      <c r="IM17" s="48"/>
      <c r="IN17" s="49"/>
      <c r="IO17" s="55"/>
      <c r="IP17" s="46"/>
      <c r="IQ17" s="47"/>
      <c r="IS17" s="48"/>
      <c r="IT17" s="49"/>
      <c r="IU17" s="55"/>
      <c r="IV17" s="46"/>
      <c r="IW17" s="47"/>
      <c r="IY17" s="48"/>
      <c r="IZ17" s="49"/>
      <c r="JA17" s="55"/>
      <c r="JB17" s="46"/>
      <c r="JC17" s="47"/>
      <c r="JE17" s="48"/>
      <c r="JF17" s="49"/>
      <c r="JG17" s="55"/>
      <c r="JH17" s="46"/>
      <c r="JI17" s="47"/>
      <c r="JK17" s="48"/>
      <c r="JL17" s="49"/>
      <c r="JM17" s="55"/>
      <c r="JN17" s="46"/>
      <c r="JO17" s="47"/>
      <c r="JQ17" s="48"/>
      <c r="JR17" s="49"/>
      <c r="JS17" s="55"/>
      <c r="JT17" s="46"/>
      <c r="JU17" s="47"/>
      <c r="JW17" s="48"/>
      <c r="JX17" s="49"/>
      <c r="JY17" s="55"/>
      <c r="JZ17" s="46"/>
      <c r="KA17" s="47"/>
      <c r="KC17" s="48"/>
      <c r="KD17" s="49"/>
      <c r="KE17" s="55"/>
      <c r="KF17" s="46"/>
      <c r="KG17" s="47"/>
      <c r="KI17" s="48"/>
      <c r="KJ17" s="49"/>
      <c r="KK17" s="55"/>
      <c r="KL17" s="46"/>
      <c r="KM17" s="47"/>
      <c r="KO17" s="48"/>
      <c r="KP17" s="49"/>
      <c r="KQ17" s="55"/>
      <c r="KR17" s="46"/>
      <c r="KS17" s="47"/>
      <c r="KU17" s="48"/>
      <c r="KV17" s="49"/>
      <c r="KW17" s="55"/>
      <c r="KX17" s="46"/>
      <c r="KY17" s="47"/>
      <c r="LA17" s="48"/>
      <c r="LB17" s="49"/>
      <c r="LC17" s="55"/>
      <c r="LD17" s="46"/>
      <c r="LE17" s="47"/>
      <c r="LG17" s="48"/>
      <c r="LH17" s="49"/>
      <c r="LI17" s="55"/>
      <c r="LJ17" s="46"/>
      <c r="LK17" s="47"/>
      <c r="LM17" s="48"/>
      <c r="LN17" s="49"/>
      <c r="LO17" s="55"/>
      <c r="LP17" s="46"/>
      <c r="LQ17" s="47"/>
      <c r="LS17" s="48"/>
      <c r="LT17" s="49"/>
      <c r="LU17" s="55"/>
      <c r="LV17" s="46"/>
      <c r="LW17" s="47"/>
      <c r="LY17" s="48"/>
      <c r="LZ17" s="49"/>
      <c r="MA17" s="55"/>
      <c r="MB17" s="46"/>
      <c r="MC17" s="47"/>
      <c r="ME17" s="48"/>
      <c r="MF17" s="49"/>
      <c r="MG17" s="55"/>
      <c r="MK17" s="13">
        <f t="shared" si="110"/>
        <v>0</v>
      </c>
      <c r="ML17" s="13">
        <f t="shared" si="111"/>
        <v>0</v>
      </c>
      <c r="MM17" s="13">
        <f t="shared" si="112"/>
        <v>0</v>
      </c>
      <c r="MN17" s="13">
        <f t="shared" si="113"/>
        <v>0</v>
      </c>
      <c r="MO17" s="13">
        <f t="shared" si="114"/>
        <v>0</v>
      </c>
      <c r="MP17" s="13">
        <f t="shared" si="115"/>
        <v>0</v>
      </c>
      <c r="MQ17" s="13">
        <f t="shared" si="116"/>
        <v>0</v>
      </c>
      <c r="MR17" s="13">
        <f t="shared" si="117"/>
        <v>0</v>
      </c>
      <c r="MS17" s="13">
        <f t="shared" si="118"/>
        <v>0</v>
      </c>
      <c r="MT17" s="13">
        <f t="shared" si="119"/>
        <v>0</v>
      </c>
      <c r="MU17" s="13">
        <f t="shared" si="120"/>
        <v>0</v>
      </c>
      <c r="MV17" s="13">
        <f t="shared" si="121"/>
        <v>0</v>
      </c>
      <c r="MW17" s="13">
        <f t="shared" si="122"/>
        <v>0</v>
      </c>
      <c r="MX17" s="13">
        <f t="shared" si="123"/>
        <v>0</v>
      </c>
      <c r="MY17" s="13">
        <f t="shared" si="124"/>
        <v>0</v>
      </c>
      <c r="MZ17" s="13">
        <f t="shared" si="125"/>
        <v>0</v>
      </c>
      <c r="NA17" s="13">
        <f t="shared" si="126"/>
        <v>0</v>
      </c>
      <c r="NB17" s="13">
        <f t="shared" si="127"/>
        <v>0</v>
      </c>
      <c r="NC17" s="13">
        <f t="shared" si="128"/>
        <v>0</v>
      </c>
      <c r="ND17" s="13">
        <f t="shared" si="129"/>
        <v>0</v>
      </c>
      <c r="NE17" s="13">
        <f t="shared" si="130"/>
        <v>0</v>
      </c>
      <c r="NF17" s="13">
        <f t="shared" si="131"/>
        <v>0</v>
      </c>
      <c r="NG17" s="13">
        <f t="shared" si="132"/>
        <v>0</v>
      </c>
      <c r="NH17" s="13">
        <f t="shared" si="133"/>
        <v>0</v>
      </c>
      <c r="NI17" s="13">
        <f t="shared" si="134"/>
        <v>0</v>
      </c>
      <c r="NJ17" s="13">
        <f t="shared" si="135"/>
        <v>0</v>
      </c>
      <c r="NK17" s="13">
        <f t="shared" si="136"/>
        <v>0</v>
      </c>
      <c r="NL17" s="13">
        <f t="shared" si="137"/>
        <v>0</v>
      </c>
      <c r="NM17" s="13">
        <f t="shared" si="138"/>
        <v>0</v>
      </c>
      <c r="NN17" s="13">
        <f t="shared" si="139"/>
        <v>0</v>
      </c>
      <c r="NO17" s="13">
        <f t="shared" si="140"/>
        <v>0</v>
      </c>
      <c r="NP17" s="13">
        <f t="shared" si="141"/>
        <v>0</v>
      </c>
      <c r="NQ17" s="13">
        <f t="shared" si="142"/>
        <v>0</v>
      </c>
      <c r="NR17" s="13">
        <f t="shared" si="143"/>
        <v>0</v>
      </c>
      <c r="NS17" s="13">
        <f t="shared" si="144"/>
        <v>0</v>
      </c>
      <c r="NT17" s="13">
        <f t="shared" si="145"/>
        <v>0</v>
      </c>
      <c r="NU17" s="13">
        <f t="shared" si="146"/>
        <v>0</v>
      </c>
      <c r="NV17" s="13">
        <f t="shared" si="147"/>
        <v>0</v>
      </c>
      <c r="NW17" s="13">
        <f t="shared" si="148"/>
        <v>0</v>
      </c>
      <c r="NX17" s="13">
        <f t="shared" si="149"/>
        <v>0</v>
      </c>
      <c r="NY17" s="13">
        <f t="shared" si="150"/>
        <v>0</v>
      </c>
      <c r="NZ17" s="13">
        <f t="shared" si="151"/>
        <v>0</v>
      </c>
      <c r="OA17" s="13">
        <f t="shared" si="152"/>
        <v>0</v>
      </c>
      <c r="OB17" s="13">
        <f t="shared" si="153"/>
        <v>0</v>
      </c>
      <c r="OC17" s="13">
        <f t="shared" si="154"/>
        <v>0</v>
      </c>
      <c r="OD17" s="13">
        <f t="shared" si="155"/>
        <v>0</v>
      </c>
      <c r="OE17" s="13">
        <f t="shared" si="156"/>
        <v>0</v>
      </c>
      <c r="OF17" s="13">
        <f t="shared" si="157"/>
        <v>0</v>
      </c>
      <c r="OG17" s="13">
        <f t="shared" si="158"/>
        <v>0</v>
      </c>
      <c r="OH17" s="13">
        <f t="shared" si="159"/>
        <v>0</v>
      </c>
      <c r="OI17" s="13">
        <f t="shared" si="160"/>
        <v>0</v>
      </c>
      <c r="OJ17" s="13">
        <f t="shared" si="161"/>
        <v>0</v>
      </c>
      <c r="OK17" s="13">
        <f t="shared" si="162"/>
        <v>0</v>
      </c>
      <c r="OL17" s="13">
        <f t="shared" si="163"/>
        <v>0</v>
      </c>
      <c r="OM17" s="13">
        <f t="shared" si="164"/>
        <v>0</v>
      </c>
      <c r="ON17" s="13">
        <f t="shared" si="165"/>
        <v>0</v>
      </c>
      <c r="OO17" s="13">
        <f t="shared" si="166"/>
        <v>0</v>
      </c>
      <c r="OP17" s="13">
        <f t="shared" si="167"/>
        <v>0</v>
      </c>
      <c r="OQ17" s="13">
        <f t="shared" si="168"/>
        <v>0</v>
      </c>
      <c r="OR17" s="13">
        <f t="shared" si="169"/>
        <v>0</v>
      </c>
      <c r="OS17" s="13">
        <f t="shared" si="170"/>
        <v>0</v>
      </c>
      <c r="OT17" s="13">
        <f t="shared" si="171"/>
        <v>0</v>
      </c>
      <c r="OU17" s="13">
        <f t="shared" si="172"/>
        <v>0</v>
      </c>
      <c r="OV17" s="13">
        <f t="shared" si="173"/>
        <v>0</v>
      </c>
      <c r="OW17" s="13">
        <f t="shared" si="174"/>
        <v>0</v>
      </c>
      <c r="OX17" s="13">
        <f t="shared" si="175"/>
        <v>0</v>
      </c>
      <c r="OY17" s="13">
        <f t="shared" si="176"/>
        <v>0</v>
      </c>
      <c r="OZ17" s="13">
        <f t="shared" si="177"/>
        <v>0</v>
      </c>
      <c r="PA17" s="13">
        <f t="shared" si="178"/>
        <v>0</v>
      </c>
      <c r="PB17" s="13">
        <f t="shared" si="179"/>
        <v>0</v>
      </c>
      <c r="PC17" s="13">
        <f t="shared" si="180"/>
        <v>0</v>
      </c>
      <c r="PD17" s="13">
        <f t="shared" si="181"/>
        <v>0</v>
      </c>
      <c r="PE17" s="13">
        <f t="shared" si="182"/>
        <v>0</v>
      </c>
      <c r="PF17" s="13">
        <f t="shared" si="183"/>
        <v>0</v>
      </c>
      <c r="PG17" s="13">
        <f t="shared" si="184"/>
        <v>0</v>
      </c>
      <c r="PH17" s="13">
        <f t="shared" si="185"/>
        <v>0</v>
      </c>
      <c r="PI17" s="13">
        <f t="shared" si="186"/>
        <v>0</v>
      </c>
      <c r="PJ17" s="13">
        <f t="shared" si="187"/>
        <v>0</v>
      </c>
      <c r="PK17" s="13">
        <f t="shared" si="188"/>
        <v>0</v>
      </c>
      <c r="PL17" s="13">
        <f t="shared" si="189"/>
        <v>0</v>
      </c>
      <c r="PM17" s="13">
        <f t="shared" si="190"/>
        <v>0</v>
      </c>
      <c r="PN17" s="13">
        <f t="shared" si="191"/>
        <v>0</v>
      </c>
      <c r="PO17" s="13">
        <f t="shared" si="192"/>
        <v>0</v>
      </c>
      <c r="PP17" s="13">
        <f t="shared" si="193"/>
        <v>0</v>
      </c>
      <c r="PQ17" s="13">
        <f t="shared" si="194"/>
        <v>0</v>
      </c>
      <c r="PR17" s="13">
        <f t="shared" si="195"/>
        <v>0</v>
      </c>
      <c r="PS17" s="13">
        <f t="shared" si="196"/>
        <v>0</v>
      </c>
      <c r="PT17" s="13">
        <f t="shared" si="197"/>
        <v>0</v>
      </c>
      <c r="PU17" s="13">
        <f t="shared" si="198"/>
        <v>0</v>
      </c>
      <c r="PV17" s="13">
        <f t="shared" si="199"/>
        <v>0</v>
      </c>
      <c r="PW17" s="13">
        <f t="shared" si="200"/>
        <v>0</v>
      </c>
      <c r="PX17" s="13">
        <f t="shared" si="201"/>
        <v>0</v>
      </c>
      <c r="PY17" s="13">
        <f t="shared" si="202"/>
        <v>0</v>
      </c>
      <c r="PZ17" s="13">
        <f t="shared" si="203"/>
        <v>0</v>
      </c>
      <c r="QA17" s="13">
        <f t="shared" si="204"/>
        <v>0</v>
      </c>
      <c r="QB17" s="13">
        <f t="shared" si="205"/>
        <v>0</v>
      </c>
      <c r="QC17" s="13">
        <f t="shared" si="206"/>
        <v>0</v>
      </c>
      <c r="QD17" s="13">
        <f t="shared" si="207"/>
        <v>0</v>
      </c>
      <c r="QE17" s="13">
        <f t="shared" si="208"/>
        <v>0</v>
      </c>
      <c r="QF17" s="13">
        <f t="shared" si="209"/>
        <v>0</v>
      </c>
      <c r="QH17" s="11">
        <f>RANK(QL17,$QL$3:$QL$26)+COUNTIF(QL$3:QL17,QL17)-1</f>
        <v>15</v>
      </c>
      <c r="QI17" s="23">
        <f t="array" ref="QI17">SUM(IF(QL17&lt;$QL$3:$QL$26,1/COUNTIF($QL$3:$QL$26,$QL$3:$QL$26)))+1</f>
        <v>1</v>
      </c>
      <c r="QJ17" s="11" t="str">
        <f>Sheet2!A61</f>
        <v>Czech Republic</v>
      </c>
      <c r="QK17" s="11" t="str">
        <f>IFERROR(VLOOKUP($QJ17,Sheet2!$A:$B,2,0),0)</f>
        <v>Czech Republic</v>
      </c>
      <c r="QL17" s="13">
        <f t="shared" si="210"/>
        <v>0</v>
      </c>
      <c r="QM17" s="13"/>
      <c r="QN17" s="13">
        <f>RANK(QQ17,$QQ$4:$QQ$69)+COUNTIF(QQ$4:QQ17,QQ17)-1</f>
        <v>14</v>
      </c>
      <c r="QO17" s="29">
        <f t="array" ref="QO17">SUM(IF(QQ17&lt;$QQ$4:$QQ$69,1/COUNTIF($QQ$4:$QQ$69,$QQ$4:$QQ$69)))+1</f>
        <v>1</v>
      </c>
      <c r="QP17" s="11" t="str">
        <f>Sheet3!R15</f>
        <v>AP. Gignac (France)</v>
      </c>
      <c r="QQ17" s="13">
        <f t="shared" si="211"/>
        <v>0</v>
      </c>
      <c r="QS17" s="11">
        <f>'Euro 2016'!Y77</f>
        <v>7.9999999999999982</v>
      </c>
      <c r="QT17" s="11" t="str">
        <f>IFERROR(VLOOKUP('Euro 2016'!R77,Sheet2!$A:$B,2,0),0)</f>
        <v>Switzerland</v>
      </c>
      <c r="QU17" s="11">
        <f t="shared" si="213"/>
        <v>0</v>
      </c>
      <c r="QX17" s="10"/>
    </row>
    <row r="18" spans="2:466">
      <c r="B18" s="65" t="s">
        <v>2724</v>
      </c>
      <c r="C18" s="55"/>
      <c r="D18" s="66">
        <f>D17*$D$15</f>
        <v>0</v>
      </c>
      <c r="E18" s="55"/>
      <c r="F18" s="66">
        <f>F17*$D$15</f>
        <v>0</v>
      </c>
      <c r="G18" s="10"/>
      <c r="H18" s="66">
        <f>H17*$D$15</f>
        <v>0</v>
      </c>
      <c r="I18" s="10"/>
      <c r="J18" s="10">
        <f t="shared" si="214"/>
        <v>15</v>
      </c>
      <c r="K18" s="39" t="str">
        <f>IFERROR(IF(L18="","",IF(ISNUMBER(MATCH(HLOOKUP($J18,$MK$74:$QF$89,($QG$79-$QG$74+1),0),K$4:K17,0)),"",HLOOKUP($J18,$MK$74:$QF$89,($QG$79-$QG$74+1),0))),"")</f>
        <v/>
      </c>
      <c r="L18" s="40" t="str">
        <f t="shared" si="215"/>
        <v/>
      </c>
      <c r="M18" s="41" t="str">
        <f t="array" ref="M18">IFERROR(IF(HLOOKUP($J18,$MK$74:$QF$89,($QG$83-$QG$74+1),0)=0,"",HLOOKUP($J18,$MK$74:$QF$89,($QG$83-$QG$74+1),0)),0)</f>
        <v/>
      </c>
      <c r="N18" s="10"/>
      <c r="O18" s="10">
        <f t="shared" si="216"/>
        <v>15</v>
      </c>
      <c r="P18" s="39" t="str">
        <f>IFERROR(IF(Q18="","",IF(ISNUMBER(MATCH(HLOOKUP($T18,$MK$75:$OP$89,($QG$80-$QG$75+1),0),P$4:P17,0)),"",HLOOKUP($T18,$MK$75:$OP$89,($QG$80-$QG$75+1),0))),"")</f>
        <v/>
      </c>
      <c r="Q18" s="40" t="str">
        <f t="shared" si="217"/>
        <v/>
      </c>
      <c r="R18" s="41" t="str">
        <f t="array" ref="R18">IFERROR(IF(HLOOKUP($O18,$MK$75:$QF$89,($QG$89-$QG$75+1),0)=0,"",HLOOKUP($O18,$MK$75:$QF$89,($QG$89-$QG$75+1),0)),0)</f>
        <v/>
      </c>
      <c r="S18" s="10"/>
      <c r="T18" s="10">
        <f t="shared" si="218"/>
        <v>15</v>
      </c>
      <c r="U18" s="39" t="str">
        <f>IFERROR(IF(V18="","",IF(ISNUMBER(MATCH(HLOOKUP($O18,$MK$76:$QF$89,($QG$81-$QG$76+1),0),U$4:U17,0)),"",HLOOKUP($O18,$MK$76:$QF$89,($QG$81-$QG$76+1),0))),"")</f>
        <v/>
      </c>
      <c r="V18" s="40" t="str">
        <f t="shared" si="106"/>
        <v/>
      </c>
      <c r="W18" s="41" t="str">
        <f t="array" ref="W18">IFERROR(IF(HLOOKUP($T18,$MK$76:$QF$89,($QG$87-$QG$76+1),0)=0,"",HLOOKUP($T18,$MK$76:$QF$89,($QG$87-$QG$76+1),0)),0)</f>
        <v/>
      </c>
      <c r="Y18" s="9">
        <v>15</v>
      </c>
      <c r="Z18" s="39" t="str">
        <f>IFERROR(IF(AA18="","",IF(ISNUMBER(MATCH(VLOOKUP($Y18,$QH$3:$QL$26,2,0),Z$4:Z17,0)),"",VLOOKUP($Y18,$QH$3:$QL$26,2,0))),"")</f>
        <v/>
      </c>
      <c r="AA18" s="40" t="str">
        <f t="shared" si="107"/>
        <v/>
      </c>
      <c r="AB18" s="42" t="str">
        <f t="shared" si="108"/>
        <v/>
      </c>
      <c r="AC18" s="43" t="str">
        <f t="shared" si="109"/>
        <v/>
      </c>
      <c r="AE18" s="29">
        <f t="array" ref="AE18">IFERROR(SUM(IF(AG18&lt;$AG$4:$AG$69,1/COUNTIF($AG$4:$AG$69,$AG$4:$AG$69)))+1,0)</f>
        <v>1</v>
      </c>
      <c r="AF18" s="44" t="str">
        <f>Sheet3!R16</f>
        <v>B. Stancu (Romania)</v>
      </c>
      <c r="AG18" s="45">
        <v>0</v>
      </c>
      <c r="AH18" s="29">
        <f t="shared" si="212"/>
        <v>15</v>
      </c>
      <c r="AI18" s="10"/>
      <c r="AJ18" s="10"/>
      <c r="AK18" s="10"/>
      <c r="AL18" s="13">
        <f>IF(OR(ISBLANK('Euro 2016'!L37),ISBLANK('Euro 2016'!M37)),0,1)</f>
        <v>1</v>
      </c>
      <c r="AM18" s="11" t="s">
        <v>2383</v>
      </c>
      <c r="AN18" s="11" t="str">
        <f>IFERROR(VLOOKUP(IF(VLOOKUP($AM18,'Euro 2016'!$B$23:$N$87,10,0)="","",VLOOKUP($AM18,'Euro 2016'!$B$23:$N$87,10,0)),Sheet2!$A:$B,2,0),"")</f>
        <v>France</v>
      </c>
      <c r="AO18" s="11" t="str">
        <f>IFERROR(VLOOKUP(IF(VLOOKUP($AM18,'Euro 2016'!$B$23:$N$87,13,0)="","",VLOOKUP($AM18,'Euro 2016'!$B$23:$N$87,13,0)),Sheet2!$A:$B,2,0),"")</f>
        <v>Albania</v>
      </c>
      <c r="AQ18" s="13">
        <f>IFERROR(IF(VLOOKUP($AM18,'Euro 2016'!$B$23:$N$87,11,0)="","",VLOOKUP($AM18,'Euro 2016'!$B$23:$N$87,11,0)),"")</f>
        <v>1</v>
      </c>
      <c r="AR18" s="13">
        <f>IFERROR(IF(VLOOKUP($AM18,'Euro 2016'!$B$23:$N$87,12,0)="","",VLOOKUP($AM18,'Euro 2016'!$B$23:$N$87,12,0)),"")</f>
        <v>9</v>
      </c>
      <c r="AT18" s="46"/>
      <c r="AU18" s="47"/>
      <c r="AW18" s="48"/>
      <c r="AX18" s="49"/>
      <c r="AY18" s="55"/>
      <c r="AZ18" s="46"/>
      <c r="BA18" s="47"/>
      <c r="BC18" s="48"/>
      <c r="BD18" s="49"/>
      <c r="BE18" s="55"/>
      <c r="BF18" s="46"/>
      <c r="BG18" s="47"/>
      <c r="BI18" s="48"/>
      <c r="BJ18" s="49"/>
      <c r="BK18" s="55"/>
      <c r="BL18" s="46"/>
      <c r="BM18" s="47"/>
      <c r="BO18" s="48"/>
      <c r="BP18" s="49"/>
      <c r="BQ18" s="55"/>
      <c r="BR18" s="46"/>
      <c r="BS18" s="47"/>
      <c r="BU18" s="48"/>
      <c r="BV18" s="49"/>
      <c r="BW18" s="55"/>
      <c r="BX18" s="46"/>
      <c r="BY18" s="47"/>
      <c r="CA18" s="48"/>
      <c r="CB18" s="49"/>
      <c r="CC18" s="55"/>
      <c r="CD18" s="46"/>
      <c r="CE18" s="47"/>
      <c r="CG18" s="48"/>
      <c r="CH18" s="49"/>
      <c r="CI18" s="55"/>
      <c r="CJ18" s="46"/>
      <c r="CK18" s="47"/>
      <c r="CM18" s="48"/>
      <c r="CN18" s="49"/>
      <c r="CO18" s="55"/>
      <c r="CP18" s="46"/>
      <c r="CQ18" s="47"/>
      <c r="CS18" s="48"/>
      <c r="CT18" s="49"/>
      <c r="CU18" s="55"/>
      <c r="CV18" s="46"/>
      <c r="CW18" s="47"/>
      <c r="CY18" s="48"/>
      <c r="CZ18" s="49"/>
      <c r="DA18" s="55"/>
      <c r="DB18" s="46"/>
      <c r="DC18" s="47"/>
      <c r="DE18" s="48"/>
      <c r="DF18" s="49"/>
      <c r="DG18" s="55"/>
      <c r="DH18" s="46"/>
      <c r="DI18" s="47"/>
      <c r="DK18" s="48"/>
      <c r="DL18" s="49"/>
      <c r="DM18" s="55"/>
      <c r="DN18" s="46"/>
      <c r="DO18" s="47"/>
      <c r="DQ18" s="48"/>
      <c r="DR18" s="49"/>
      <c r="DS18" s="55"/>
      <c r="DT18" s="46"/>
      <c r="DU18" s="47"/>
      <c r="DW18" s="48"/>
      <c r="DX18" s="49"/>
      <c r="DY18" s="55"/>
      <c r="DZ18" s="46"/>
      <c r="EA18" s="47"/>
      <c r="EC18" s="48"/>
      <c r="ED18" s="49"/>
      <c r="EE18" s="55"/>
      <c r="EF18" s="46"/>
      <c r="EG18" s="47"/>
      <c r="EI18" s="48"/>
      <c r="EJ18" s="49"/>
      <c r="EK18" s="55"/>
      <c r="EL18" s="46"/>
      <c r="EM18" s="47"/>
      <c r="EO18" s="48"/>
      <c r="EP18" s="49"/>
      <c r="EQ18" s="55"/>
      <c r="ER18" s="46"/>
      <c r="ES18" s="47"/>
      <c r="EU18" s="48"/>
      <c r="EV18" s="49"/>
      <c r="EW18" s="55"/>
      <c r="EX18" s="46"/>
      <c r="EY18" s="47"/>
      <c r="FA18" s="48"/>
      <c r="FB18" s="49"/>
      <c r="FC18" s="55"/>
      <c r="FD18" s="46"/>
      <c r="FE18" s="47"/>
      <c r="FG18" s="48"/>
      <c r="FH18" s="49"/>
      <c r="FI18" s="55"/>
      <c r="FJ18" s="46"/>
      <c r="FK18" s="47"/>
      <c r="FM18" s="48"/>
      <c r="FN18" s="49"/>
      <c r="FO18" s="55"/>
      <c r="FP18" s="46"/>
      <c r="FQ18" s="47"/>
      <c r="FS18" s="48"/>
      <c r="FT18" s="49"/>
      <c r="FU18" s="55"/>
      <c r="FV18" s="46"/>
      <c r="FW18" s="47"/>
      <c r="FY18" s="48"/>
      <c r="FZ18" s="49"/>
      <c r="GA18" s="55"/>
      <c r="GB18" s="46"/>
      <c r="GC18" s="47"/>
      <c r="GE18" s="48"/>
      <c r="GF18" s="49"/>
      <c r="GG18" s="55"/>
      <c r="GH18" s="46"/>
      <c r="GI18" s="47"/>
      <c r="GK18" s="48"/>
      <c r="GL18" s="49"/>
      <c r="GM18" s="55"/>
      <c r="GN18" s="46"/>
      <c r="GO18" s="47"/>
      <c r="GQ18" s="48"/>
      <c r="GR18" s="49"/>
      <c r="GS18" s="55"/>
      <c r="GT18" s="46"/>
      <c r="GU18" s="47"/>
      <c r="GW18" s="48"/>
      <c r="GX18" s="49"/>
      <c r="GY18" s="55"/>
      <c r="GZ18" s="46"/>
      <c r="HA18" s="47"/>
      <c r="HC18" s="48"/>
      <c r="HD18" s="49"/>
      <c r="HE18" s="55"/>
      <c r="HF18" s="46"/>
      <c r="HG18" s="47"/>
      <c r="HI18" s="48"/>
      <c r="HJ18" s="49"/>
      <c r="HK18" s="55"/>
      <c r="HL18" s="46"/>
      <c r="HM18" s="47"/>
      <c r="HO18" s="48"/>
      <c r="HP18" s="49"/>
      <c r="HQ18" s="55"/>
      <c r="HR18" s="46"/>
      <c r="HS18" s="47"/>
      <c r="HU18" s="48"/>
      <c r="HV18" s="49"/>
      <c r="HW18" s="55"/>
      <c r="HX18" s="46"/>
      <c r="HY18" s="47"/>
      <c r="IA18" s="48"/>
      <c r="IB18" s="49"/>
      <c r="IC18" s="55"/>
      <c r="ID18" s="46"/>
      <c r="IE18" s="47"/>
      <c r="IG18" s="48"/>
      <c r="IH18" s="49"/>
      <c r="II18" s="55"/>
      <c r="IJ18" s="46"/>
      <c r="IK18" s="47"/>
      <c r="IM18" s="48"/>
      <c r="IN18" s="49"/>
      <c r="IO18" s="55"/>
      <c r="IP18" s="46"/>
      <c r="IQ18" s="47"/>
      <c r="IS18" s="48"/>
      <c r="IT18" s="49"/>
      <c r="IU18" s="55"/>
      <c r="IV18" s="46"/>
      <c r="IW18" s="47"/>
      <c r="IY18" s="48"/>
      <c r="IZ18" s="49"/>
      <c r="JA18" s="55"/>
      <c r="JB18" s="46"/>
      <c r="JC18" s="47"/>
      <c r="JE18" s="48"/>
      <c r="JF18" s="49"/>
      <c r="JG18" s="55"/>
      <c r="JH18" s="46"/>
      <c r="JI18" s="47"/>
      <c r="JK18" s="48"/>
      <c r="JL18" s="49"/>
      <c r="JM18" s="55"/>
      <c r="JN18" s="46"/>
      <c r="JO18" s="47"/>
      <c r="JQ18" s="48"/>
      <c r="JR18" s="49"/>
      <c r="JS18" s="55"/>
      <c r="JT18" s="46"/>
      <c r="JU18" s="47"/>
      <c r="JW18" s="48"/>
      <c r="JX18" s="49"/>
      <c r="JY18" s="55"/>
      <c r="JZ18" s="46"/>
      <c r="KA18" s="47"/>
      <c r="KC18" s="48"/>
      <c r="KD18" s="49"/>
      <c r="KE18" s="55"/>
      <c r="KF18" s="46"/>
      <c r="KG18" s="47"/>
      <c r="KI18" s="48"/>
      <c r="KJ18" s="49"/>
      <c r="KK18" s="55"/>
      <c r="KL18" s="46"/>
      <c r="KM18" s="47"/>
      <c r="KO18" s="48"/>
      <c r="KP18" s="49"/>
      <c r="KQ18" s="55"/>
      <c r="KR18" s="46"/>
      <c r="KS18" s="47"/>
      <c r="KU18" s="48"/>
      <c r="KV18" s="49"/>
      <c r="KW18" s="55"/>
      <c r="KX18" s="46"/>
      <c r="KY18" s="47"/>
      <c r="LA18" s="48"/>
      <c r="LB18" s="49"/>
      <c r="LC18" s="55"/>
      <c r="LD18" s="46"/>
      <c r="LE18" s="47"/>
      <c r="LG18" s="48"/>
      <c r="LH18" s="49"/>
      <c r="LI18" s="55"/>
      <c r="LJ18" s="46"/>
      <c r="LK18" s="47"/>
      <c r="LM18" s="48"/>
      <c r="LN18" s="49"/>
      <c r="LO18" s="55"/>
      <c r="LP18" s="46"/>
      <c r="LQ18" s="47"/>
      <c r="LS18" s="48"/>
      <c r="LT18" s="49"/>
      <c r="LU18" s="55"/>
      <c r="LV18" s="46"/>
      <c r="LW18" s="47"/>
      <c r="LY18" s="48"/>
      <c r="LZ18" s="49"/>
      <c r="MA18" s="55"/>
      <c r="MB18" s="46"/>
      <c r="MC18" s="47"/>
      <c r="ME18" s="48"/>
      <c r="MF18" s="49"/>
      <c r="MG18" s="55"/>
      <c r="MK18" s="13">
        <f t="shared" si="110"/>
        <v>0</v>
      </c>
      <c r="ML18" s="13">
        <f t="shared" si="111"/>
        <v>0</v>
      </c>
      <c r="MM18" s="13">
        <f t="shared" si="112"/>
        <v>0</v>
      </c>
      <c r="MN18" s="13">
        <f t="shared" si="113"/>
        <v>0</v>
      </c>
      <c r="MO18" s="13">
        <f t="shared" si="114"/>
        <v>0</v>
      </c>
      <c r="MP18" s="13">
        <f t="shared" si="115"/>
        <v>0</v>
      </c>
      <c r="MQ18" s="13">
        <f t="shared" si="116"/>
        <v>0</v>
      </c>
      <c r="MR18" s="13">
        <f t="shared" si="117"/>
        <v>0</v>
      </c>
      <c r="MS18" s="13">
        <f t="shared" si="118"/>
        <v>0</v>
      </c>
      <c r="MT18" s="13">
        <f t="shared" si="119"/>
        <v>0</v>
      </c>
      <c r="MU18" s="13">
        <f t="shared" si="120"/>
        <v>0</v>
      </c>
      <c r="MV18" s="13">
        <f t="shared" si="121"/>
        <v>0</v>
      </c>
      <c r="MW18" s="13">
        <f t="shared" si="122"/>
        <v>0</v>
      </c>
      <c r="MX18" s="13">
        <f t="shared" si="123"/>
        <v>0</v>
      </c>
      <c r="MY18" s="13">
        <f t="shared" si="124"/>
        <v>0</v>
      </c>
      <c r="MZ18" s="13">
        <f t="shared" si="125"/>
        <v>0</v>
      </c>
      <c r="NA18" s="13">
        <f t="shared" si="126"/>
        <v>0</v>
      </c>
      <c r="NB18" s="13">
        <f t="shared" si="127"/>
        <v>0</v>
      </c>
      <c r="NC18" s="13">
        <f t="shared" si="128"/>
        <v>0</v>
      </c>
      <c r="ND18" s="13">
        <f t="shared" si="129"/>
        <v>0</v>
      </c>
      <c r="NE18" s="13">
        <f t="shared" si="130"/>
        <v>0</v>
      </c>
      <c r="NF18" s="13">
        <f t="shared" si="131"/>
        <v>0</v>
      </c>
      <c r="NG18" s="13">
        <f t="shared" si="132"/>
        <v>0</v>
      </c>
      <c r="NH18" s="13">
        <f t="shared" si="133"/>
        <v>0</v>
      </c>
      <c r="NI18" s="13">
        <f t="shared" si="134"/>
        <v>0</v>
      </c>
      <c r="NJ18" s="13">
        <f t="shared" si="135"/>
        <v>0</v>
      </c>
      <c r="NK18" s="13">
        <f t="shared" si="136"/>
        <v>0</v>
      </c>
      <c r="NL18" s="13">
        <f t="shared" si="137"/>
        <v>0</v>
      </c>
      <c r="NM18" s="13">
        <f t="shared" si="138"/>
        <v>0</v>
      </c>
      <c r="NN18" s="13">
        <f t="shared" si="139"/>
        <v>0</v>
      </c>
      <c r="NO18" s="13">
        <f t="shared" si="140"/>
        <v>0</v>
      </c>
      <c r="NP18" s="13">
        <f t="shared" si="141"/>
        <v>0</v>
      </c>
      <c r="NQ18" s="13">
        <f t="shared" si="142"/>
        <v>0</v>
      </c>
      <c r="NR18" s="13">
        <f t="shared" si="143"/>
        <v>0</v>
      </c>
      <c r="NS18" s="13">
        <f t="shared" si="144"/>
        <v>0</v>
      </c>
      <c r="NT18" s="13">
        <f t="shared" si="145"/>
        <v>0</v>
      </c>
      <c r="NU18" s="13">
        <f t="shared" si="146"/>
        <v>0</v>
      </c>
      <c r="NV18" s="13">
        <f t="shared" si="147"/>
        <v>0</v>
      </c>
      <c r="NW18" s="13">
        <f t="shared" si="148"/>
        <v>0</v>
      </c>
      <c r="NX18" s="13">
        <f t="shared" si="149"/>
        <v>0</v>
      </c>
      <c r="NY18" s="13">
        <f t="shared" si="150"/>
        <v>0</v>
      </c>
      <c r="NZ18" s="13">
        <f t="shared" si="151"/>
        <v>0</v>
      </c>
      <c r="OA18" s="13">
        <f t="shared" si="152"/>
        <v>0</v>
      </c>
      <c r="OB18" s="13">
        <f t="shared" si="153"/>
        <v>0</v>
      </c>
      <c r="OC18" s="13">
        <f t="shared" si="154"/>
        <v>0</v>
      </c>
      <c r="OD18" s="13">
        <f t="shared" si="155"/>
        <v>0</v>
      </c>
      <c r="OE18" s="13">
        <f t="shared" si="156"/>
        <v>0</v>
      </c>
      <c r="OF18" s="13">
        <f t="shared" si="157"/>
        <v>0</v>
      </c>
      <c r="OG18" s="13">
        <f t="shared" si="158"/>
        <v>0</v>
      </c>
      <c r="OH18" s="13">
        <f t="shared" si="159"/>
        <v>0</v>
      </c>
      <c r="OI18" s="13">
        <f t="shared" si="160"/>
        <v>0</v>
      </c>
      <c r="OJ18" s="13">
        <f t="shared" si="161"/>
        <v>0</v>
      </c>
      <c r="OK18" s="13">
        <f t="shared" si="162"/>
        <v>0</v>
      </c>
      <c r="OL18" s="13">
        <f t="shared" si="163"/>
        <v>0</v>
      </c>
      <c r="OM18" s="13">
        <f t="shared" si="164"/>
        <v>0</v>
      </c>
      <c r="ON18" s="13">
        <f t="shared" si="165"/>
        <v>0</v>
      </c>
      <c r="OO18" s="13">
        <f t="shared" si="166"/>
        <v>0</v>
      </c>
      <c r="OP18" s="13">
        <f t="shared" si="167"/>
        <v>0</v>
      </c>
      <c r="OQ18" s="13">
        <f t="shared" si="168"/>
        <v>0</v>
      </c>
      <c r="OR18" s="13">
        <f t="shared" si="169"/>
        <v>0</v>
      </c>
      <c r="OS18" s="13">
        <f t="shared" si="170"/>
        <v>0</v>
      </c>
      <c r="OT18" s="13">
        <f t="shared" si="171"/>
        <v>0</v>
      </c>
      <c r="OU18" s="13">
        <f t="shared" si="172"/>
        <v>0</v>
      </c>
      <c r="OV18" s="13">
        <f t="shared" si="173"/>
        <v>0</v>
      </c>
      <c r="OW18" s="13">
        <f t="shared" si="174"/>
        <v>0</v>
      </c>
      <c r="OX18" s="13">
        <f t="shared" si="175"/>
        <v>0</v>
      </c>
      <c r="OY18" s="13">
        <f t="shared" si="176"/>
        <v>0</v>
      </c>
      <c r="OZ18" s="13">
        <f t="shared" si="177"/>
        <v>0</v>
      </c>
      <c r="PA18" s="13">
        <f t="shared" si="178"/>
        <v>0</v>
      </c>
      <c r="PB18" s="13">
        <f t="shared" si="179"/>
        <v>0</v>
      </c>
      <c r="PC18" s="13">
        <f t="shared" si="180"/>
        <v>0</v>
      </c>
      <c r="PD18" s="13">
        <f t="shared" si="181"/>
        <v>0</v>
      </c>
      <c r="PE18" s="13">
        <f t="shared" si="182"/>
        <v>0</v>
      </c>
      <c r="PF18" s="13">
        <f t="shared" si="183"/>
        <v>0</v>
      </c>
      <c r="PG18" s="13">
        <f t="shared" si="184"/>
        <v>0</v>
      </c>
      <c r="PH18" s="13">
        <f t="shared" si="185"/>
        <v>0</v>
      </c>
      <c r="PI18" s="13">
        <f t="shared" si="186"/>
        <v>0</v>
      </c>
      <c r="PJ18" s="13">
        <f t="shared" si="187"/>
        <v>0</v>
      </c>
      <c r="PK18" s="13">
        <f t="shared" si="188"/>
        <v>0</v>
      </c>
      <c r="PL18" s="13">
        <f t="shared" si="189"/>
        <v>0</v>
      </c>
      <c r="PM18" s="13">
        <f t="shared" si="190"/>
        <v>0</v>
      </c>
      <c r="PN18" s="13">
        <f t="shared" si="191"/>
        <v>0</v>
      </c>
      <c r="PO18" s="13">
        <f t="shared" si="192"/>
        <v>0</v>
      </c>
      <c r="PP18" s="13">
        <f t="shared" si="193"/>
        <v>0</v>
      </c>
      <c r="PQ18" s="13">
        <f t="shared" si="194"/>
        <v>0</v>
      </c>
      <c r="PR18" s="13">
        <f t="shared" si="195"/>
        <v>0</v>
      </c>
      <c r="PS18" s="13">
        <f t="shared" si="196"/>
        <v>0</v>
      </c>
      <c r="PT18" s="13">
        <f t="shared" si="197"/>
        <v>0</v>
      </c>
      <c r="PU18" s="13">
        <f t="shared" si="198"/>
        <v>0</v>
      </c>
      <c r="PV18" s="13">
        <f t="shared" si="199"/>
        <v>0</v>
      </c>
      <c r="PW18" s="13">
        <f t="shared" si="200"/>
        <v>0</v>
      </c>
      <c r="PX18" s="13">
        <f t="shared" si="201"/>
        <v>0</v>
      </c>
      <c r="PY18" s="13">
        <f t="shared" si="202"/>
        <v>0</v>
      </c>
      <c r="PZ18" s="13">
        <f t="shared" si="203"/>
        <v>0</v>
      </c>
      <c r="QA18" s="13">
        <f t="shared" si="204"/>
        <v>0</v>
      </c>
      <c r="QB18" s="13">
        <f t="shared" si="205"/>
        <v>0</v>
      </c>
      <c r="QC18" s="13">
        <f t="shared" si="206"/>
        <v>0</v>
      </c>
      <c r="QD18" s="13">
        <f t="shared" si="207"/>
        <v>0</v>
      </c>
      <c r="QE18" s="13">
        <f t="shared" si="208"/>
        <v>0</v>
      </c>
      <c r="QF18" s="13">
        <f t="shared" si="209"/>
        <v>0</v>
      </c>
      <c r="QH18" s="11">
        <f>RANK(QL18,$QL$3:$QL$26)+COUNTIF(QL$3:QL18,QL18)-1</f>
        <v>16</v>
      </c>
      <c r="QI18" s="23">
        <f t="array" ref="QI18">SUM(IF(QL18&lt;$QL$3:$QL$26,1/COUNTIF($QL$3:$QL$26,$QL$3:$QL$26)))+1</f>
        <v>1</v>
      </c>
      <c r="QJ18" s="11" t="str">
        <f>Sheet2!A62</f>
        <v>Republic of Ireland</v>
      </c>
      <c r="QK18" s="11" t="str">
        <f>IFERROR(VLOOKUP($QJ18,Sheet2!$A:$B,2,0),0)</f>
        <v>Republic of Ireland</v>
      </c>
      <c r="QL18" s="13">
        <f t="shared" si="210"/>
        <v>0</v>
      </c>
      <c r="QM18" s="13"/>
      <c r="QN18" s="13">
        <f>RANK(QQ18,$QQ$4:$QQ$69)+COUNTIF(QQ$4:QQ18,QQ18)-1</f>
        <v>15</v>
      </c>
      <c r="QO18" s="29">
        <f t="array" ref="QO18">SUM(IF(QQ18&lt;$QQ$4:$QQ$69,1/COUNTIF($QQ$4:$QQ$69,$QQ$4:$QQ$69)))+1</f>
        <v>1</v>
      </c>
      <c r="QP18" s="11" t="str">
        <f>Sheet3!R16</f>
        <v>B. Stancu (Romania)</v>
      </c>
      <c r="QQ18" s="13">
        <f t="shared" si="211"/>
        <v>0</v>
      </c>
      <c r="QS18" s="11">
        <f>'Euro 2016'!Y78</f>
        <v>8.9999999999999982</v>
      </c>
      <c r="QT18" s="11" t="str">
        <f>IFERROR(VLOOKUP('Euro 2016'!R78,Sheet2!$A:$B,2,0),0)</f>
        <v>Ukraine</v>
      </c>
      <c r="QU18" s="11">
        <f t="shared" si="213"/>
        <v>0</v>
      </c>
      <c r="QX18" s="10"/>
    </row>
    <row r="19" spans="2:466">
      <c r="B19" s="53"/>
      <c r="C19" s="55"/>
      <c r="D19" s="55"/>
      <c r="E19" s="55"/>
      <c r="F19" s="55"/>
      <c r="G19" s="10"/>
      <c r="H19" s="10"/>
      <c r="I19" s="10"/>
      <c r="J19" s="10">
        <f t="shared" si="214"/>
        <v>16</v>
      </c>
      <c r="K19" s="39" t="str">
        <f>IFERROR(IF(L19="","",IF(ISNUMBER(MATCH(HLOOKUP($J19,$MK$74:$QF$89,($QG$79-$QG$74+1),0),K$4:K18,0)),"",HLOOKUP($J19,$MK$74:$QF$89,($QG$79-$QG$74+1),0))),"")</f>
        <v/>
      </c>
      <c r="L19" s="40" t="str">
        <f t="shared" si="215"/>
        <v/>
      </c>
      <c r="M19" s="41" t="str">
        <f t="array" ref="M19">IFERROR(IF(HLOOKUP($J19,$MK$74:$QF$89,($QG$83-$QG$74+1),0)=0,"",HLOOKUP($J19,$MK$74:$QF$89,($QG$83-$QG$74+1),0)),0)</f>
        <v/>
      </c>
      <c r="N19" s="10"/>
      <c r="O19" s="10">
        <f t="shared" si="216"/>
        <v>16</v>
      </c>
      <c r="P19" s="39" t="str">
        <f>IFERROR(IF(Q19="","",IF(ISNUMBER(MATCH(HLOOKUP($T19,$MK$75:$OP$89,($QG$80-$QG$75+1),0),P$4:P18,0)),"",HLOOKUP($T19,$MK$75:$OP$89,($QG$80-$QG$75+1),0))),"")</f>
        <v/>
      </c>
      <c r="Q19" s="40" t="str">
        <f t="shared" si="217"/>
        <v/>
      </c>
      <c r="R19" s="41" t="str">
        <f t="array" ref="R19">IFERROR(IF(HLOOKUP($O19,$MK$75:$QF$89,($QG$89-$QG$75+1),0)=0,"",HLOOKUP($O19,$MK$75:$QF$89,($QG$89-$QG$75+1),0)),0)</f>
        <v/>
      </c>
      <c r="S19" s="10"/>
      <c r="T19" s="10">
        <f t="shared" si="218"/>
        <v>16</v>
      </c>
      <c r="U19" s="39" t="str">
        <f>IFERROR(IF(V19="","",IF(ISNUMBER(MATCH(HLOOKUP($O19,$MK$76:$QF$89,($QG$81-$QG$76+1),0),U$4:U18,0)),"",HLOOKUP($O19,$MK$76:$QF$89,($QG$81-$QG$76+1),0))),"")</f>
        <v/>
      </c>
      <c r="V19" s="40" t="str">
        <f t="shared" si="106"/>
        <v/>
      </c>
      <c r="W19" s="41" t="str">
        <f t="array" ref="W19">IFERROR(IF(HLOOKUP($T19,$MK$76:$QF$89,($QG$87-$QG$76+1),0)=0,"",HLOOKUP($T19,$MK$76:$QF$89,($QG$87-$QG$76+1),0)),0)</f>
        <v/>
      </c>
      <c r="Y19" s="9">
        <v>16</v>
      </c>
      <c r="Z19" s="39" t="str">
        <f>IFERROR(IF(AA19="","",IF(ISNUMBER(MATCH(VLOOKUP($Y19,$QH$3:$QL$26,2,0),Z$4:Z18,0)),"",VLOOKUP($Y19,$QH$3:$QL$26,2,0))),"")</f>
        <v/>
      </c>
      <c r="AA19" s="40" t="str">
        <f t="shared" si="107"/>
        <v/>
      </c>
      <c r="AB19" s="42" t="str">
        <f t="shared" si="108"/>
        <v/>
      </c>
      <c r="AC19" s="43" t="str">
        <f t="shared" si="109"/>
        <v/>
      </c>
      <c r="AE19" s="29">
        <f t="array" ref="AE19">IFERROR(SUM(IF(AG19&lt;$AG$4:$AG$69,1/COUNTIF($AG$4:$AG$69,$AG$4:$AG$69)))+1,0)</f>
        <v>1</v>
      </c>
      <c r="AF19" s="44" t="str">
        <f>Sheet3!R17</f>
        <v>B. Yilmaz (Turkey)</v>
      </c>
      <c r="AG19" s="45">
        <v>0</v>
      </c>
      <c r="AH19" s="29">
        <f t="shared" si="212"/>
        <v>15</v>
      </c>
      <c r="AI19" s="10"/>
      <c r="AJ19" s="10"/>
      <c r="AK19" s="10"/>
      <c r="AL19" s="13">
        <f>IF(OR(ISBLANK('Euro 2016'!L38),ISBLANK('Euro 2016'!M38)),0,1)</f>
        <v>1</v>
      </c>
      <c r="AM19" s="11" t="s">
        <v>2384</v>
      </c>
      <c r="AN19" s="11" t="str">
        <f>IFERROR(VLOOKUP(IF(VLOOKUP($AM19,'Euro 2016'!$B$23:$N$87,10,0)="","",VLOOKUP($AM19,'Euro 2016'!$B$23:$N$87,10,0)),Sheet2!$A:$B,2,0),"")</f>
        <v>England</v>
      </c>
      <c r="AO19" s="11" t="str">
        <f>IFERROR(VLOOKUP(IF(VLOOKUP($AM19,'Euro 2016'!$B$23:$N$87,13,0)="","",VLOOKUP($AM19,'Euro 2016'!$B$23:$N$87,13,0)),Sheet2!$A:$B,2,0),"")</f>
        <v>Wales</v>
      </c>
      <c r="AQ19" s="13">
        <f>IFERROR(IF(VLOOKUP($AM19,'Euro 2016'!$B$23:$N$87,11,0)="","",VLOOKUP($AM19,'Euro 2016'!$B$23:$N$87,11,0)),"")</f>
        <v>6</v>
      </c>
      <c r="AR19" s="13">
        <f>IFERROR(IF(VLOOKUP($AM19,'Euro 2016'!$B$23:$N$87,12,0)="","",VLOOKUP($AM19,'Euro 2016'!$B$23:$N$87,12,0)),"")</f>
        <v>9</v>
      </c>
      <c r="AT19" s="46"/>
      <c r="AU19" s="47"/>
      <c r="AW19" s="48"/>
      <c r="AX19" s="49"/>
      <c r="AY19" s="55"/>
      <c r="AZ19" s="46"/>
      <c r="BA19" s="47"/>
      <c r="BC19" s="48"/>
      <c r="BD19" s="49"/>
      <c r="BE19" s="55"/>
      <c r="BF19" s="46"/>
      <c r="BG19" s="47"/>
      <c r="BI19" s="48"/>
      <c r="BJ19" s="49"/>
      <c r="BK19" s="55"/>
      <c r="BL19" s="46"/>
      <c r="BM19" s="47"/>
      <c r="BO19" s="48"/>
      <c r="BP19" s="49"/>
      <c r="BQ19" s="55"/>
      <c r="BR19" s="46"/>
      <c r="BS19" s="47"/>
      <c r="BU19" s="48"/>
      <c r="BV19" s="49"/>
      <c r="BW19" s="55"/>
      <c r="BX19" s="46"/>
      <c r="BY19" s="47"/>
      <c r="CA19" s="48"/>
      <c r="CB19" s="49"/>
      <c r="CC19" s="55"/>
      <c r="CD19" s="46"/>
      <c r="CE19" s="47"/>
      <c r="CG19" s="48"/>
      <c r="CH19" s="49"/>
      <c r="CI19" s="55"/>
      <c r="CJ19" s="46"/>
      <c r="CK19" s="47"/>
      <c r="CM19" s="48"/>
      <c r="CN19" s="49"/>
      <c r="CO19" s="55"/>
      <c r="CP19" s="46"/>
      <c r="CQ19" s="47"/>
      <c r="CS19" s="48"/>
      <c r="CT19" s="49"/>
      <c r="CU19" s="55"/>
      <c r="CV19" s="46"/>
      <c r="CW19" s="47"/>
      <c r="CY19" s="48"/>
      <c r="CZ19" s="49"/>
      <c r="DA19" s="55"/>
      <c r="DB19" s="46"/>
      <c r="DC19" s="47"/>
      <c r="DE19" s="48"/>
      <c r="DF19" s="49"/>
      <c r="DG19" s="55"/>
      <c r="DH19" s="46"/>
      <c r="DI19" s="47"/>
      <c r="DK19" s="48"/>
      <c r="DL19" s="49"/>
      <c r="DM19" s="55"/>
      <c r="DN19" s="46"/>
      <c r="DO19" s="47"/>
      <c r="DQ19" s="48"/>
      <c r="DR19" s="49"/>
      <c r="DS19" s="55"/>
      <c r="DT19" s="46"/>
      <c r="DU19" s="47"/>
      <c r="DW19" s="48"/>
      <c r="DX19" s="49"/>
      <c r="DY19" s="55"/>
      <c r="DZ19" s="46"/>
      <c r="EA19" s="47"/>
      <c r="EC19" s="48"/>
      <c r="ED19" s="49"/>
      <c r="EE19" s="55"/>
      <c r="EF19" s="46"/>
      <c r="EG19" s="47"/>
      <c r="EI19" s="48"/>
      <c r="EJ19" s="49"/>
      <c r="EK19" s="55"/>
      <c r="EL19" s="46"/>
      <c r="EM19" s="47"/>
      <c r="EO19" s="48"/>
      <c r="EP19" s="49"/>
      <c r="EQ19" s="55"/>
      <c r="ER19" s="46"/>
      <c r="ES19" s="47"/>
      <c r="EU19" s="48"/>
      <c r="EV19" s="49"/>
      <c r="EW19" s="55"/>
      <c r="EX19" s="46"/>
      <c r="EY19" s="47"/>
      <c r="FA19" s="48"/>
      <c r="FB19" s="49"/>
      <c r="FC19" s="55"/>
      <c r="FD19" s="46"/>
      <c r="FE19" s="47"/>
      <c r="FG19" s="48"/>
      <c r="FH19" s="49"/>
      <c r="FI19" s="55"/>
      <c r="FJ19" s="46"/>
      <c r="FK19" s="47"/>
      <c r="FM19" s="48"/>
      <c r="FN19" s="49"/>
      <c r="FO19" s="55"/>
      <c r="FP19" s="46"/>
      <c r="FQ19" s="47"/>
      <c r="FS19" s="48"/>
      <c r="FT19" s="49"/>
      <c r="FU19" s="55"/>
      <c r="FV19" s="46"/>
      <c r="FW19" s="47"/>
      <c r="FY19" s="48"/>
      <c r="FZ19" s="49"/>
      <c r="GA19" s="55"/>
      <c r="GB19" s="46"/>
      <c r="GC19" s="47"/>
      <c r="GE19" s="48"/>
      <c r="GF19" s="49"/>
      <c r="GG19" s="55"/>
      <c r="GH19" s="46"/>
      <c r="GI19" s="47"/>
      <c r="GK19" s="48"/>
      <c r="GL19" s="49"/>
      <c r="GM19" s="55"/>
      <c r="GN19" s="46"/>
      <c r="GO19" s="47"/>
      <c r="GQ19" s="48"/>
      <c r="GR19" s="49"/>
      <c r="GS19" s="55"/>
      <c r="GT19" s="46"/>
      <c r="GU19" s="47"/>
      <c r="GW19" s="48"/>
      <c r="GX19" s="49"/>
      <c r="GY19" s="55"/>
      <c r="GZ19" s="46"/>
      <c r="HA19" s="47"/>
      <c r="HC19" s="48"/>
      <c r="HD19" s="49"/>
      <c r="HE19" s="55"/>
      <c r="HF19" s="46"/>
      <c r="HG19" s="47"/>
      <c r="HI19" s="48"/>
      <c r="HJ19" s="49"/>
      <c r="HK19" s="55"/>
      <c r="HL19" s="46"/>
      <c r="HM19" s="47"/>
      <c r="HO19" s="48"/>
      <c r="HP19" s="49"/>
      <c r="HQ19" s="55"/>
      <c r="HR19" s="46"/>
      <c r="HS19" s="47"/>
      <c r="HU19" s="48"/>
      <c r="HV19" s="49"/>
      <c r="HW19" s="55"/>
      <c r="HX19" s="46"/>
      <c r="HY19" s="47"/>
      <c r="IA19" s="48"/>
      <c r="IB19" s="49"/>
      <c r="IC19" s="55"/>
      <c r="ID19" s="46"/>
      <c r="IE19" s="47"/>
      <c r="IG19" s="48"/>
      <c r="IH19" s="49"/>
      <c r="II19" s="55"/>
      <c r="IJ19" s="46"/>
      <c r="IK19" s="47"/>
      <c r="IM19" s="48"/>
      <c r="IN19" s="49"/>
      <c r="IO19" s="55"/>
      <c r="IP19" s="46"/>
      <c r="IQ19" s="47"/>
      <c r="IS19" s="48"/>
      <c r="IT19" s="49"/>
      <c r="IU19" s="55"/>
      <c r="IV19" s="46"/>
      <c r="IW19" s="47"/>
      <c r="IY19" s="48"/>
      <c r="IZ19" s="49"/>
      <c r="JA19" s="55"/>
      <c r="JB19" s="46"/>
      <c r="JC19" s="47"/>
      <c r="JE19" s="48"/>
      <c r="JF19" s="49"/>
      <c r="JG19" s="55"/>
      <c r="JH19" s="46"/>
      <c r="JI19" s="47"/>
      <c r="JK19" s="48"/>
      <c r="JL19" s="49"/>
      <c r="JM19" s="55"/>
      <c r="JN19" s="46"/>
      <c r="JO19" s="47"/>
      <c r="JQ19" s="48"/>
      <c r="JR19" s="49"/>
      <c r="JS19" s="55"/>
      <c r="JT19" s="46"/>
      <c r="JU19" s="47"/>
      <c r="JW19" s="48"/>
      <c r="JX19" s="49"/>
      <c r="JY19" s="55"/>
      <c r="JZ19" s="46"/>
      <c r="KA19" s="47"/>
      <c r="KC19" s="48"/>
      <c r="KD19" s="49"/>
      <c r="KE19" s="55"/>
      <c r="KF19" s="46"/>
      <c r="KG19" s="47"/>
      <c r="KI19" s="48"/>
      <c r="KJ19" s="49"/>
      <c r="KK19" s="55"/>
      <c r="KL19" s="46"/>
      <c r="KM19" s="47"/>
      <c r="KO19" s="48"/>
      <c r="KP19" s="49"/>
      <c r="KQ19" s="55"/>
      <c r="KR19" s="46"/>
      <c r="KS19" s="47"/>
      <c r="KU19" s="48"/>
      <c r="KV19" s="49"/>
      <c r="KW19" s="55"/>
      <c r="KX19" s="46"/>
      <c r="KY19" s="47"/>
      <c r="LA19" s="48"/>
      <c r="LB19" s="49"/>
      <c r="LC19" s="55"/>
      <c r="LD19" s="46"/>
      <c r="LE19" s="47"/>
      <c r="LG19" s="48"/>
      <c r="LH19" s="49"/>
      <c r="LI19" s="55"/>
      <c r="LJ19" s="46"/>
      <c r="LK19" s="47"/>
      <c r="LM19" s="48"/>
      <c r="LN19" s="49"/>
      <c r="LO19" s="55"/>
      <c r="LP19" s="46"/>
      <c r="LQ19" s="47"/>
      <c r="LS19" s="48"/>
      <c r="LT19" s="49"/>
      <c r="LU19" s="55"/>
      <c r="LV19" s="46"/>
      <c r="LW19" s="47"/>
      <c r="LY19" s="48"/>
      <c r="LZ19" s="49"/>
      <c r="MA19" s="55"/>
      <c r="MB19" s="46"/>
      <c r="MC19" s="47"/>
      <c r="ME19" s="48"/>
      <c r="MF19" s="49"/>
      <c r="MG19" s="55"/>
      <c r="MK19" s="13">
        <f t="shared" si="110"/>
        <v>0</v>
      </c>
      <c r="ML19" s="13">
        <f t="shared" si="111"/>
        <v>0</v>
      </c>
      <c r="MM19" s="13">
        <f t="shared" si="112"/>
        <v>0</v>
      </c>
      <c r="MN19" s="13">
        <f t="shared" si="113"/>
        <v>0</v>
      </c>
      <c r="MO19" s="13">
        <f t="shared" si="114"/>
        <v>0</v>
      </c>
      <c r="MP19" s="13">
        <f t="shared" si="115"/>
        <v>0</v>
      </c>
      <c r="MQ19" s="13">
        <f t="shared" si="116"/>
        <v>0</v>
      </c>
      <c r="MR19" s="13">
        <f t="shared" si="117"/>
        <v>0</v>
      </c>
      <c r="MS19" s="13">
        <f t="shared" si="118"/>
        <v>0</v>
      </c>
      <c r="MT19" s="13">
        <f t="shared" si="119"/>
        <v>0</v>
      </c>
      <c r="MU19" s="13">
        <f t="shared" si="120"/>
        <v>0</v>
      </c>
      <c r="MV19" s="13">
        <f t="shared" si="121"/>
        <v>0</v>
      </c>
      <c r="MW19" s="13">
        <f t="shared" si="122"/>
        <v>0</v>
      </c>
      <c r="MX19" s="13">
        <f t="shared" si="123"/>
        <v>0</v>
      </c>
      <c r="MY19" s="13">
        <f t="shared" si="124"/>
        <v>0</v>
      </c>
      <c r="MZ19" s="13">
        <f t="shared" si="125"/>
        <v>0</v>
      </c>
      <c r="NA19" s="13">
        <f t="shared" si="126"/>
        <v>0</v>
      </c>
      <c r="NB19" s="13">
        <f t="shared" si="127"/>
        <v>0</v>
      </c>
      <c r="NC19" s="13">
        <f t="shared" si="128"/>
        <v>0</v>
      </c>
      <c r="ND19" s="13">
        <f t="shared" si="129"/>
        <v>0</v>
      </c>
      <c r="NE19" s="13">
        <f t="shared" si="130"/>
        <v>0</v>
      </c>
      <c r="NF19" s="13">
        <f t="shared" si="131"/>
        <v>0</v>
      </c>
      <c r="NG19" s="13">
        <f t="shared" si="132"/>
        <v>0</v>
      </c>
      <c r="NH19" s="13">
        <f t="shared" si="133"/>
        <v>0</v>
      </c>
      <c r="NI19" s="13">
        <f t="shared" si="134"/>
        <v>0</v>
      </c>
      <c r="NJ19" s="13">
        <f t="shared" si="135"/>
        <v>0</v>
      </c>
      <c r="NK19" s="13">
        <f t="shared" si="136"/>
        <v>0</v>
      </c>
      <c r="NL19" s="13">
        <f t="shared" si="137"/>
        <v>0</v>
      </c>
      <c r="NM19" s="13">
        <f t="shared" si="138"/>
        <v>0</v>
      </c>
      <c r="NN19" s="13">
        <f t="shared" si="139"/>
        <v>0</v>
      </c>
      <c r="NO19" s="13">
        <f t="shared" si="140"/>
        <v>0</v>
      </c>
      <c r="NP19" s="13">
        <f t="shared" si="141"/>
        <v>0</v>
      </c>
      <c r="NQ19" s="13">
        <f t="shared" si="142"/>
        <v>0</v>
      </c>
      <c r="NR19" s="13">
        <f t="shared" si="143"/>
        <v>0</v>
      </c>
      <c r="NS19" s="13">
        <f t="shared" si="144"/>
        <v>0</v>
      </c>
      <c r="NT19" s="13">
        <f t="shared" si="145"/>
        <v>0</v>
      </c>
      <c r="NU19" s="13">
        <f t="shared" si="146"/>
        <v>0</v>
      </c>
      <c r="NV19" s="13">
        <f t="shared" si="147"/>
        <v>0</v>
      </c>
      <c r="NW19" s="13">
        <f t="shared" si="148"/>
        <v>0</v>
      </c>
      <c r="NX19" s="13">
        <f t="shared" si="149"/>
        <v>0</v>
      </c>
      <c r="NY19" s="13">
        <f t="shared" si="150"/>
        <v>0</v>
      </c>
      <c r="NZ19" s="13">
        <f t="shared" si="151"/>
        <v>0</v>
      </c>
      <c r="OA19" s="13">
        <f t="shared" si="152"/>
        <v>0</v>
      </c>
      <c r="OB19" s="13">
        <f t="shared" si="153"/>
        <v>0</v>
      </c>
      <c r="OC19" s="13">
        <f t="shared" si="154"/>
        <v>0</v>
      </c>
      <c r="OD19" s="13">
        <f t="shared" si="155"/>
        <v>0</v>
      </c>
      <c r="OE19" s="13">
        <f t="shared" si="156"/>
        <v>0</v>
      </c>
      <c r="OF19" s="13">
        <f t="shared" si="157"/>
        <v>0</v>
      </c>
      <c r="OG19" s="13">
        <f t="shared" si="158"/>
        <v>0</v>
      </c>
      <c r="OH19" s="13">
        <f t="shared" si="159"/>
        <v>0</v>
      </c>
      <c r="OI19" s="13">
        <f t="shared" si="160"/>
        <v>0</v>
      </c>
      <c r="OJ19" s="13">
        <f t="shared" si="161"/>
        <v>0</v>
      </c>
      <c r="OK19" s="13">
        <f t="shared" si="162"/>
        <v>0</v>
      </c>
      <c r="OL19" s="13">
        <f t="shared" si="163"/>
        <v>0</v>
      </c>
      <c r="OM19" s="13">
        <f t="shared" si="164"/>
        <v>0</v>
      </c>
      <c r="ON19" s="13">
        <f t="shared" si="165"/>
        <v>0</v>
      </c>
      <c r="OO19" s="13">
        <f t="shared" si="166"/>
        <v>0</v>
      </c>
      <c r="OP19" s="13">
        <f t="shared" si="167"/>
        <v>0</v>
      </c>
      <c r="OQ19" s="13">
        <f t="shared" si="168"/>
        <v>0</v>
      </c>
      <c r="OR19" s="13">
        <f t="shared" si="169"/>
        <v>0</v>
      </c>
      <c r="OS19" s="13">
        <f t="shared" si="170"/>
        <v>0</v>
      </c>
      <c r="OT19" s="13">
        <f t="shared" si="171"/>
        <v>0</v>
      </c>
      <c r="OU19" s="13">
        <f t="shared" si="172"/>
        <v>0</v>
      </c>
      <c r="OV19" s="13">
        <f t="shared" si="173"/>
        <v>0</v>
      </c>
      <c r="OW19" s="13">
        <f t="shared" si="174"/>
        <v>0</v>
      </c>
      <c r="OX19" s="13">
        <f t="shared" si="175"/>
        <v>0</v>
      </c>
      <c r="OY19" s="13">
        <f t="shared" si="176"/>
        <v>0</v>
      </c>
      <c r="OZ19" s="13">
        <f t="shared" si="177"/>
        <v>0</v>
      </c>
      <c r="PA19" s="13">
        <f t="shared" si="178"/>
        <v>0</v>
      </c>
      <c r="PB19" s="13">
        <f t="shared" si="179"/>
        <v>0</v>
      </c>
      <c r="PC19" s="13">
        <f t="shared" si="180"/>
        <v>0</v>
      </c>
      <c r="PD19" s="13">
        <f t="shared" si="181"/>
        <v>0</v>
      </c>
      <c r="PE19" s="13">
        <f t="shared" si="182"/>
        <v>0</v>
      </c>
      <c r="PF19" s="13">
        <f t="shared" si="183"/>
        <v>0</v>
      </c>
      <c r="PG19" s="13">
        <f t="shared" si="184"/>
        <v>0</v>
      </c>
      <c r="PH19" s="13">
        <f t="shared" si="185"/>
        <v>0</v>
      </c>
      <c r="PI19" s="13">
        <f t="shared" si="186"/>
        <v>0</v>
      </c>
      <c r="PJ19" s="13">
        <f t="shared" si="187"/>
        <v>0</v>
      </c>
      <c r="PK19" s="13">
        <f t="shared" si="188"/>
        <v>0</v>
      </c>
      <c r="PL19" s="13">
        <f t="shared" si="189"/>
        <v>0</v>
      </c>
      <c r="PM19" s="13">
        <f t="shared" si="190"/>
        <v>0</v>
      </c>
      <c r="PN19" s="13">
        <f t="shared" si="191"/>
        <v>0</v>
      </c>
      <c r="PO19" s="13">
        <f t="shared" si="192"/>
        <v>0</v>
      </c>
      <c r="PP19" s="13">
        <f t="shared" si="193"/>
        <v>0</v>
      </c>
      <c r="PQ19" s="13">
        <f t="shared" si="194"/>
        <v>0</v>
      </c>
      <c r="PR19" s="13">
        <f t="shared" si="195"/>
        <v>0</v>
      </c>
      <c r="PS19" s="13">
        <f t="shared" si="196"/>
        <v>0</v>
      </c>
      <c r="PT19" s="13">
        <f t="shared" si="197"/>
        <v>0</v>
      </c>
      <c r="PU19" s="13">
        <f t="shared" si="198"/>
        <v>0</v>
      </c>
      <c r="PV19" s="13">
        <f t="shared" si="199"/>
        <v>0</v>
      </c>
      <c r="PW19" s="13">
        <f t="shared" si="200"/>
        <v>0</v>
      </c>
      <c r="PX19" s="13">
        <f t="shared" si="201"/>
        <v>0</v>
      </c>
      <c r="PY19" s="13">
        <f t="shared" si="202"/>
        <v>0</v>
      </c>
      <c r="PZ19" s="13">
        <f t="shared" si="203"/>
        <v>0</v>
      </c>
      <c r="QA19" s="13">
        <f t="shared" si="204"/>
        <v>0</v>
      </c>
      <c r="QB19" s="13">
        <f t="shared" si="205"/>
        <v>0</v>
      </c>
      <c r="QC19" s="13">
        <f t="shared" si="206"/>
        <v>0</v>
      </c>
      <c r="QD19" s="13">
        <f t="shared" si="207"/>
        <v>0</v>
      </c>
      <c r="QE19" s="13">
        <f t="shared" si="208"/>
        <v>0</v>
      </c>
      <c r="QF19" s="13">
        <f t="shared" si="209"/>
        <v>0</v>
      </c>
      <c r="QH19" s="11">
        <f>RANK(QL19,$QL$3:$QL$26)+COUNTIF(QL$3:QL19,QL19)-1</f>
        <v>17</v>
      </c>
      <c r="QI19" s="23">
        <f t="array" ref="QI19">SUM(IF(QL19&lt;$QL$3:$QL$26,1/COUNTIF($QL$3:$QL$26,$QL$3:$QL$26)))+1</f>
        <v>1</v>
      </c>
      <c r="QJ19" s="11" t="str">
        <f>Sheet2!A63</f>
        <v>Iceland</v>
      </c>
      <c r="QK19" s="11" t="str">
        <f>IFERROR(VLOOKUP($QJ19,Sheet2!$A:$B,2,0),0)</f>
        <v>Iceland</v>
      </c>
      <c r="QL19" s="13">
        <f t="shared" si="210"/>
        <v>0</v>
      </c>
      <c r="QM19" s="13"/>
      <c r="QN19" s="13">
        <f>RANK(QQ19,$QQ$4:$QQ$69)+COUNTIF(QQ$4:QQ19,QQ19)-1</f>
        <v>16</v>
      </c>
      <c r="QO19" s="29">
        <f t="array" ref="QO19">SUM(IF(QQ19&lt;$QQ$4:$QQ$69,1/COUNTIF($QQ$4:$QQ$69,$QQ$4:$QQ$69)))+1</f>
        <v>1</v>
      </c>
      <c r="QP19" s="11" t="str">
        <f>Sheet3!R17</f>
        <v>B. Yilmaz (Turkey)</v>
      </c>
      <c r="QQ19" s="13">
        <f t="shared" si="211"/>
        <v>0</v>
      </c>
      <c r="QS19" s="11">
        <f>'Euro 2016'!Y79</f>
        <v>8.9999999999999982</v>
      </c>
      <c r="QT19" s="11" t="str">
        <f>IFERROR(VLOOKUP('Euro 2016'!R79,Sheet2!$A:$B,2,0),0)</f>
        <v>Turkey</v>
      </c>
      <c r="QU19" s="11">
        <f t="shared" si="213"/>
        <v>0</v>
      </c>
      <c r="QX19" s="10"/>
    </row>
    <row r="20" spans="2:466">
      <c r="B20" s="67" t="s">
        <v>2620</v>
      </c>
      <c r="C20" s="55"/>
      <c r="D20" s="68" t="s">
        <v>2622</v>
      </c>
      <c r="E20" s="55"/>
      <c r="F20" s="55"/>
      <c r="G20" s="10"/>
      <c r="H20" s="10"/>
      <c r="I20" s="10"/>
      <c r="J20" s="10">
        <f t="shared" si="214"/>
        <v>17</v>
      </c>
      <c r="K20" s="39" t="str">
        <f>IFERROR(IF(L20="","",IF(ISNUMBER(MATCH(HLOOKUP($J20,$MK$74:$QF$89,($QG$79-$QG$74+1),0),K$4:K19,0)),"",HLOOKUP($J20,$MK$74:$QF$89,($QG$79-$QG$74+1),0))),"")</f>
        <v/>
      </c>
      <c r="L20" s="40" t="str">
        <f t="shared" si="215"/>
        <v/>
      </c>
      <c r="M20" s="41" t="str">
        <f t="array" ref="M20">IFERROR(IF(HLOOKUP($J20,$MK$74:$QF$89,($QG$83-$QG$74+1),0)=0,"",HLOOKUP($J20,$MK$74:$QF$89,($QG$83-$QG$74+1),0)),0)</f>
        <v/>
      </c>
      <c r="N20" s="10"/>
      <c r="O20" s="10">
        <f t="shared" si="216"/>
        <v>17</v>
      </c>
      <c r="P20" s="39" t="str">
        <f>IFERROR(IF(Q20="","",IF(ISNUMBER(MATCH(HLOOKUP($T20,$MK$75:$OP$89,($QG$80-$QG$75+1),0),P$4:P19,0)),"",HLOOKUP($T20,$MK$75:$OP$89,($QG$80-$QG$75+1),0))),"")</f>
        <v/>
      </c>
      <c r="Q20" s="40" t="str">
        <f t="shared" si="217"/>
        <v/>
      </c>
      <c r="R20" s="41" t="str">
        <f t="array" ref="R20">IFERROR(IF(HLOOKUP($O20,$MK$75:$QF$89,($QG$89-$QG$75+1),0)=0,"",HLOOKUP($O20,$MK$75:$QF$89,($QG$89-$QG$75+1),0)),0)</f>
        <v/>
      </c>
      <c r="S20" s="10"/>
      <c r="T20" s="10">
        <f t="shared" si="218"/>
        <v>17</v>
      </c>
      <c r="U20" s="39" t="str">
        <f>IFERROR(IF(V20="","",IF(ISNUMBER(MATCH(HLOOKUP($O20,$MK$76:$QF$89,($QG$81-$QG$76+1),0),U$4:U19,0)),"",HLOOKUP($O20,$MK$76:$QF$89,($QG$81-$QG$76+1),0))),"")</f>
        <v/>
      </c>
      <c r="V20" s="40" t="str">
        <f t="shared" si="106"/>
        <v/>
      </c>
      <c r="W20" s="41" t="str">
        <f t="array" ref="W20">IFERROR(IF(HLOOKUP($T20,$MK$76:$QF$89,($QG$87-$QG$76+1),0)=0,"",HLOOKUP($T20,$MK$76:$QF$89,($QG$87-$QG$76+1),0)),0)</f>
        <v/>
      </c>
      <c r="Y20" s="9">
        <v>17</v>
      </c>
      <c r="Z20" s="39" t="str">
        <f>IFERROR(IF(AA20="","",IF(ISNUMBER(MATCH(VLOOKUP($Y20,$QH$3:$QL$26,2,0),Z$4:Z19,0)),"",VLOOKUP($Y20,$QH$3:$QL$26,2,0))),"")</f>
        <v/>
      </c>
      <c r="AA20" s="40" t="str">
        <f t="shared" si="107"/>
        <v/>
      </c>
      <c r="AB20" s="42" t="str">
        <f t="shared" si="108"/>
        <v/>
      </c>
      <c r="AC20" s="43" t="str">
        <f t="shared" si="109"/>
        <v/>
      </c>
      <c r="AE20" s="29">
        <f t="array" ref="AE20">IFERROR(SUM(IF(AG20&lt;$AG$4:$AG$69,1/COUNTIF($AG$4:$AG$69,$AG$4:$AG$69)))+1,0)</f>
        <v>1</v>
      </c>
      <c r="AF20" s="44" t="str">
        <f>Sheet3!R18</f>
        <v>C. Benteke (Belgium)</v>
      </c>
      <c r="AG20" s="45">
        <v>0</v>
      </c>
      <c r="AH20" s="29">
        <f t="shared" si="212"/>
        <v>15</v>
      </c>
      <c r="AI20" s="10"/>
      <c r="AJ20" s="10"/>
      <c r="AK20" s="10"/>
      <c r="AL20" s="13">
        <f>IF(OR(ISBLANK('Euro 2016'!L39),ISBLANK('Euro 2016'!M39)),0,1)</f>
        <v>1</v>
      </c>
      <c r="AM20" s="11" t="s">
        <v>2385</v>
      </c>
      <c r="AN20" s="11" t="str">
        <f>IFERROR(VLOOKUP(IF(VLOOKUP($AM20,'Euro 2016'!$B$23:$N$87,10,0)="","",VLOOKUP($AM20,'Euro 2016'!$B$23:$N$87,10,0)),Sheet2!$A:$B,2,0),"")</f>
        <v>Ukraine</v>
      </c>
      <c r="AO20" s="11" t="str">
        <f>IFERROR(VLOOKUP(IF(VLOOKUP($AM20,'Euro 2016'!$B$23:$N$87,13,0)="","",VLOOKUP($AM20,'Euro 2016'!$B$23:$N$87,13,0)),Sheet2!$A:$B,2,0),"")</f>
        <v>Northern Ireland</v>
      </c>
      <c r="AQ20" s="13">
        <f>IFERROR(IF(VLOOKUP($AM20,'Euro 2016'!$B$23:$N$87,11,0)="","",VLOOKUP($AM20,'Euro 2016'!$B$23:$N$87,11,0)),"")</f>
        <v>1</v>
      </c>
      <c r="AR20" s="13">
        <f>IFERROR(IF(VLOOKUP($AM20,'Euro 2016'!$B$23:$N$87,12,0)="","",VLOOKUP($AM20,'Euro 2016'!$B$23:$N$87,12,0)),"")</f>
        <v>2</v>
      </c>
      <c r="AT20" s="46"/>
      <c r="AU20" s="47"/>
      <c r="AW20" s="48"/>
      <c r="AX20" s="49"/>
      <c r="AY20" s="55"/>
      <c r="AZ20" s="46"/>
      <c r="BA20" s="47"/>
      <c r="BC20" s="48"/>
      <c r="BD20" s="49"/>
      <c r="BE20" s="55"/>
      <c r="BF20" s="46"/>
      <c r="BG20" s="47"/>
      <c r="BI20" s="48"/>
      <c r="BJ20" s="49"/>
      <c r="BK20" s="55"/>
      <c r="BL20" s="46"/>
      <c r="BM20" s="47"/>
      <c r="BO20" s="48"/>
      <c r="BP20" s="49"/>
      <c r="BQ20" s="55"/>
      <c r="BR20" s="46"/>
      <c r="BS20" s="47"/>
      <c r="BU20" s="48"/>
      <c r="BV20" s="49"/>
      <c r="BW20" s="55"/>
      <c r="BX20" s="46"/>
      <c r="BY20" s="47"/>
      <c r="CA20" s="48"/>
      <c r="CB20" s="49"/>
      <c r="CC20" s="55"/>
      <c r="CD20" s="46"/>
      <c r="CE20" s="47"/>
      <c r="CG20" s="48"/>
      <c r="CH20" s="49"/>
      <c r="CI20" s="55"/>
      <c r="CJ20" s="46"/>
      <c r="CK20" s="47"/>
      <c r="CM20" s="48"/>
      <c r="CN20" s="49"/>
      <c r="CO20" s="55"/>
      <c r="CP20" s="46"/>
      <c r="CQ20" s="47"/>
      <c r="CS20" s="48"/>
      <c r="CT20" s="49"/>
      <c r="CU20" s="55"/>
      <c r="CV20" s="46"/>
      <c r="CW20" s="47"/>
      <c r="CY20" s="48"/>
      <c r="CZ20" s="49"/>
      <c r="DA20" s="55"/>
      <c r="DB20" s="46"/>
      <c r="DC20" s="47"/>
      <c r="DE20" s="48"/>
      <c r="DF20" s="49"/>
      <c r="DG20" s="55"/>
      <c r="DH20" s="46"/>
      <c r="DI20" s="47"/>
      <c r="DK20" s="48"/>
      <c r="DL20" s="49"/>
      <c r="DM20" s="55"/>
      <c r="DN20" s="46"/>
      <c r="DO20" s="47"/>
      <c r="DQ20" s="48"/>
      <c r="DR20" s="49"/>
      <c r="DS20" s="55"/>
      <c r="DT20" s="46"/>
      <c r="DU20" s="47"/>
      <c r="DW20" s="48"/>
      <c r="DX20" s="49"/>
      <c r="DY20" s="55"/>
      <c r="DZ20" s="46"/>
      <c r="EA20" s="47"/>
      <c r="EC20" s="48"/>
      <c r="ED20" s="49"/>
      <c r="EE20" s="55"/>
      <c r="EF20" s="46"/>
      <c r="EG20" s="47"/>
      <c r="EI20" s="48"/>
      <c r="EJ20" s="49"/>
      <c r="EK20" s="55"/>
      <c r="EL20" s="46"/>
      <c r="EM20" s="47"/>
      <c r="EO20" s="48"/>
      <c r="EP20" s="49"/>
      <c r="EQ20" s="55"/>
      <c r="ER20" s="46"/>
      <c r="ES20" s="47"/>
      <c r="EU20" s="48"/>
      <c r="EV20" s="49"/>
      <c r="EW20" s="55"/>
      <c r="EX20" s="46"/>
      <c r="EY20" s="47"/>
      <c r="FA20" s="48"/>
      <c r="FB20" s="49"/>
      <c r="FC20" s="55"/>
      <c r="FD20" s="46"/>
      <c r="FE20" s="47"/>
      <c r="FG20" s="48"/>
      <c r="FH20" s="49"/>
      <c r="FI20" s="55"/>
      <c r="FJ20" s="46"/>
      <c r="FK20" s="47"/>
      <c r="FM20" s="48"/>
      <c r="FN20" s="49"/>
      <c r="FO20" s="55"/>
      <c r="FP20" s="46"/>
      <c r="FQ20" s="47"/>
      <c r="FS20" s="48"/>
      <c r="FT20" s="49"/>
      <c r="FU20" s="55"/>
      <c r="FV20" s="46"/>
      <c r="FW20" s="47"/>
      <c r="FY20" s="48"/>
      <c r="FZ20" s="49"/>
      <c r="GA20" s="55"/>
      <c r="GB20" s="46"/>
      <c r="GC20" s="47"/>
      <c r="GE20" s="48"/>
      <c r="GF20" s="49"/>
      <c r="GG20" s="55"/>
      <c r="GH20" s="46"/>
      <c r="GI20" s="47"/>
      <c r="GK20" s="48"/>
      <c r="GL20" s="49"/>
      <c r="GM20" s="55"/>
      <c r="GN20" s="46"/>
      <c r="GO20" s="47"/>
      <c r="GQ20" s="48"/>
      <c r="GR20" s="49"/>
      <c r="GS20" s="55"/>
      <c r="GT20" s="46"/>
      <c r="GU20" s="47"/>
      <c r="GW20" s="48"/>
      <c r="GX20" s="49"/>
      <c r="GY20" s="55"/>
      <c r="GZ20" s="46"/>
      <c r="HA20" s="47"/>
      <c r="HC20" s="48"/>
      <c r="HD20" s="49"/>
      <c r="HE20" s="55"/>
      <c r="HF20" s="46"/>
      <c r="HG20" s="47"/>
      <c r="HI20" s="48"/>
      <c r="HJ20" s="49"/>
      <c r="HK20" s="55"/>
      <c r="HL20" s="46"/>
      <c r="HM20" s="47"/>
      <c r="HO20" s="48"/>
      <c r="HP20" s="49"/>
      <c r="HQ20" s="55"/>
      <c r="HR20" s="46"/>
      <c r="HS20" s="47"/>
      <c r="HU20" s="48"/>
      <c r="HV20" s="49"/>
      <c r="HW20" s="55"/>
      <c r="HX20" s="46"/>
      <c r="HY20" s="47"/>
      <c r="IA20" s="48"/>
      <c r="IB20" s="49"/>
      <c r="IC20" s="55"/>
      <c r="ID20" s="46"/>
      <c r="IE20" s="47"/>
      <c r="IG20" s="48"/>
      <c r="IH20" s="49"/>
      <c r="II20" s="55"/>
      <c r="IJ20" s="46"/>
      <c r="IK20" s="47"/>
      <c r="IM20" s="48"/>
      <c r="IN20" s="49"/>
      <c r="IO20" s="55"/>
      <c r="IP20" s="46"/>
      <c r="IQ20" s="47"/>
      <c r="IS20" s="48"/>
      <c r="IT20" s="49"/>
      <c r="IU20" s="55"/>
      <c r="IV20" s="46"/>
      <c r="IW20" s="47"/>
      <c r="IY20" s="48"/>
      <c r="IZ20" s="49"/>
      <c r="JA20" s="55"/>
      <c r="JB20" s="46"/>
      <c r="JC20" s="47"/>
      <c r="JE20" s="48"/>
      <c r="JF20" s="49"/>
      <c r="JG20" s="55"/>
      <c r="JH20" s="46"/>
      <c r="JI20" s="47"/>
      <c r="JK20" s="48"/>
      <c r="JL20" s="49"/>
      <c r="JM20" s="55"/>
      <c r="JN20" s="46"/>
      <c r="JO20" s="47"/>
      <c r="JQ20" s="48"/>
      <c r="JR20" s="49"/>
      <c r="JS20" s="55"/>
      <c r="JT20" s="46"/>
      <c r="JU20" s="47"/>
      <c r="JW20" s="48"/>
      <c r="JX20" s="49"/>
      <c r="JY20" s="55"/>
      <c r="JZ20" s="46"/>
      <c r="KA20" s="47"/>
      <c r="KC20" s="48"/>
      <c r="KD20" s="49"/>
      <c r="KE20" s="55"/>
      <c r="KF20" s="46"/>
      <c r="KG20" s="47"/>
      <c r="KI20" s="48"/>
      <c r="KJ20" s="49"/>
      <c r="KK20" s="55"/>
      <c r="KL20" s="46"/>
      <c r="KM20" s="47"/>
      <c r="KO20" s="48"/>
      <c r="KP20" s="49"/>
      <c r="KQ20" s="55"/>
      <c r="KR20" s="46"/>
      <c r="KS20" s="47"/>
      <c r="KU20" s="48"/>
      <c r="KV20" s="49"/>
      <c r="KW20" s="55"/>
      <c r="KX20" s="46"/>
      <c r="KY20" s="47"/>
      <c r="LA20" s="48"/>
      <c r="LB20" s="49"/>
      <c r="LC20" s="55"/>
      <c r="LD20" s="46"/>
      <c r="LE20" s="47"/>
      <c r="LG20" s="48"/>
      <c r="LH20" s="49"/>
      <c r="LI20" s="55"/>
      <c r="LJ20" s="46"/>
      <c r="LK20" s="47"/>
      <c r="LM20" s="48"/>
      <c r="LN20" s="49"/>
      <c r="LO20" s="55"/>
      <c r="LP20" s="46"/>
      <c r="LQ20" s="47"/>
      <c r="LS20" s="48"/>
      <c r="LT20" s="49"/>
      <c r="LU20" s="55"/>
      <c r="LV20" s="46"/>
      <c r="LW20" s="47"/>
      <c r="LY20" s="48"/>
      <c r="LZ20" s="49"/>
      <c r="MA20" s="55"/>
      <c r="MB20" s="46"/>
      <c r="MC20" s="47"/>
      <c r="ME20" s="48"/>
      <c r="MF20" s="49"/>
      <c r="MG20" s="55"/>
      <c r="MK20" s="13">
        <f t="shared" si="110"/>
        <v>0</v>
      </c>
      <c r="ML20" s="13">
        <f t="shared" si="111"/>
        <v>0</v>
      </c>
      <c r="MM20" s="13">
        <f t="shared" si="112"/>
        <v>0</v>
      </c>
      <c r="MN20" s="13">
        <f t="shared" si="113"/>
        <v>0</v>
      </c>
      <c r="MO20" s="13">
        <f t="shared" si="114"/>
        <v>0</v>
      </c>
      <c r="MP20" s="13">
        <f t="shared" si="115"/>
        <v>0</v>
      </c>
      <c r="MQ20" s="13">
        <f t="shared" si="116"/>
        <v>0</v>
      </c>
      <c r="MR20" s="13">
        <f t="shared" si="117"/>
        <v>0</v>
      </c>
      <c r="MS20" s="13">
        <f t="shared" si="118"/>
        <v>0</v>
      </c>
      <c r="MT20" s="13">
        <f t="shared" si="119"/>
        <v>0</v>
      </c>
      <c r="MU20" s="13">
        <f t="shared" si="120"/>
        <v>0</v>
      </c>
      <c r="MV20" s="13">
        <f t="shared" si="121"/>
        <v>0</v>
      </c>
      <c r="MW20" s="13">
        <f t="shared" si="122"/>
        <v>0</v>
      </c>
      <c r="MX20" s="13">
        <f t="shared" si="123"/>
        <v>0</v>
      </c>
      <c r="MY20" s="13">
        <f t="shared" si="124"/>
        <v>0</v>
      </c>
      <c r="MZ20" s="13">
        <f t="shared" si="125"/>
        <v>0</v>
      </c>
      <c r="NA20" s="13">
        <f t="shared" si="126"/>
        <v>0</v>
      </c>
      <c r="NB20" s="13">
        <f t="shared" si="127"/>
        <v>0</v>
      </c>
      <c r="NC20" s="13">
        <f t="shared" si="128"/>
        <v>0</v>
      </c>
      <c r="ND20" s="13">
        <f t="shared" si="129"/>
        <v>0</v>
      </c>
      <c r="NE20" s="13">
        <f t="shared" si="130"/>
        <v>0</v>
      </c>
      <c r="NF20" s="13">
        <f t="shared" si="131"/>
        <v>0</v>
      </c>
      <c r="NG20" s="13">
        <f t="shared" si="132"/>
        <v>0</v>
      </c>
      <c r="NH20" s="13">
        <f t="shared" si="133"/>
        <v>0</v>
      </c>
      <c r="NI20" s="13">
        <f t="shared" si="134"/>
        <v>0</v>
      </c>
      <c r="NJ20" s="13">
        <f t="shared" si="135"/>
        <v>0</v>
      </c>
      <c r="NK20" s="13">
        <f t="shared" si="136"/>
        <v>0</v>
      </c>
      <c r="NL20" s="13">
        <f t="shared" si="137"/>
        <v>0</v>
      </c>
      <c r="NM20" s="13">
        <f t="shared" si="138"/>
        <v>0</v>
      </c>
      <c r="NN20" s="13">
        <f t="shared" si="139"/>
        <v>0</v>
      </c>
      <c r="NO20" s="13">
        <f t="shared" si="140"/>
        <v>0</v>
      </c>
      <c r="NP20" s="13">
        <f t="shared" si="141"/>
        <v>0</v>
      </c>
      <c r="NQ20" s="13">
        <f t="shared" si="142"/>
        <v>0</v>
      </c>
      <c r="NR20" s="13">
        <f t="shared" si="143"/>
        <v>0</v>
      </c>
      <c r="NS20" s="13">
        <f t="shared" si="144"/>
        <v>0</v>
      </c>
      <c r="NT20" s="13">
        <f t="shared" si="145"/>
        <v>0</v>
      </c>
      <c r="NU20" s="13">
        <f t="shared" si="146"/>
        <v>0</v>
      </c>
      <c r="NV20" s="13">
        <f t="shared" si="147"/>
        <v>0</v>
      </c>
      <c r="NW20" s="13">
        <f t="shared" si="148"/>
        <v>0</v>
      </c>
      <c r="NX20" s="13">
        <f t="shared" si="149"/>
        <v>0</v>
      </c>
      <c r="NY20" s="13">
        <f t="shared" si="150"/>
        <v>0</v>
      </c>
      <c r="NZ20" s="13">
        <f t="shared" si="151"/>
        <v>0</v>
      </c>
      <c r="OA20" s="13">
        <f t="shared" si="152"/>
        <v>0</v>
      </c>
      <c r="OB20" s="13">
        <f t="shared" si="153"/>
        <v>0</v>
      </c>
      <c r="OC20" s="13">
        <f t="shared" si="154"/>
        <v>0</v>
      </c>
      <c r="OD20" s="13">
        <f t="shared" si="155"/>
        <v>0</v>
      </c>
      <c r="OE20" s="13">
        <f t="shared" si="156"/>
        <v>0</v>
      </c>
      <c r="OF20" s="13">
        <f t="shared" si="157"/>
        <v>0</v>
      </c>
      <c r="OG20" s="13">
        <f t="shared" si="158"/>
        <v>0</v>
      </c>
      <c r="OH20" s="13">
        <f t="shared" si="159"/>
        <v>0</v>
      </c>
      <c r="OI20" s="13">
        <f t="shared" si="160"/>
        <v>0</v>
      </c>
      <c r="OJ20" s="13">
        <f t="shared" si="161"/>
        <v>0</v>
      </c>
      <c r="OK20" s="13">
        <f t="shared" si="162"/>
        <v>0</v>
      </c>
      <c r="OL20" s="13">
        <f t="shared" si="163"/>
        <v>0</v>
      </c>
      <c r="OM20" s="13">
        <f t="shared" si="164"/>
        <v>0</v>
      </c>
      <c r="ON20" s="13">
        <f t="shared" si="165"/>
        <v>0</v>
      </c>
      <c r="OO20" s="13">
        <f t="shared" si="166"/>
        <v>0</v>
      </c>
      <c r="OP20" s="13">
        <f t="shared" si="167"/>
        <v>0</v>
      </c>
      <c r="OQ20" s="13">
        <f t="shared" si="168"/>
        <v>0</v>
      </c>
      <c r="OR20" s="13">
        <f t="shared" si="169"/>
        <v>0</v>
      </c>
      <c r="OS20" s="13">
        <f t="shared" si="170"/>
        <v>0</v>
      </c>
      <c r="OT20" s="13">
        <f t="shared" si="171"/>
        <v>0</v>
      </c>
      <c r="OU20" s="13">
        <f t="shared" si="172"/>
        <v>0</v>
      </c>
      <c r="OV20" s="13">
        <f t="shared" si="173"/>
        <v>0</v>
      </c>
      <c r="OW20" s="13">
        <f t="shared" si="174"/>
        <v>0</v>
      </c>
      <c r="OX20" s="13">
        <f t="shared" si="175"/>
        <v>0</v>
      </c>
      <c r="OY20" s="13">
        <f t="shared" si="176"/>
        <v>0</v>
      </c>
      <c r="OZ20" s="13">
        <f t="shared" si="177"/>
        <v>0</v>
      </c>
      <c r="PA20" s="13">
        <f t="shared" si="178"/>
        <v>0</v>
      </c>
      <c r="PB20" s="13">
        <f t="shared" si="179"/>
        <v>0</v>
      </c>
      <c r="PC20" s="13">
        <f t="shared" si="180"/>
        <v>0</v>
      </c>
      <c r="PD20" s="13">
        <f t="shared" si="181"/>
        <v>0</v>
      </c>
      <c r="PE20" s="13">
        <f t="shared" si="182"/>
        <v>0</v>
      </c>
      <c r="PF20" s="13">
        <f t="shared" si="183"/>
        <v>0</v>
      </c>
      <c r="PG20" s="13">
        <f t="shared" si="184"/>
        <v>0</v>
      </c>
      <c r="PH20" s="13">
        <f t="shared" si="185"/>
        <v>0</v>
      </c>
      <c r="PI20" s="13">
        <f t="shared" si="186"/>
        <v>0</v>
      </c>
      <c r="PJ20" s="13">
        <f t="shared" si="187"/>
        <v>0</v>
      </c>
      <c r="PK20" s="13">
        <f t="shared" si="188"/>
        <v>0</v>
      </c>
      <c r="PL20" s="13">
        <f t="shared" si="189"/>
        <v>0</v>
      </c>
      <c r="PM20" s="13">
        <f t="shared" si="190"/>
        <v>0</v>
      </c>
      <c r="PN20" s="13">
        <f t="shared" si="191"/>
        <v>0</v>
      </c>
      <c r="PO20" s="13">
        <f t="shared" si="192"/>
        <v>0</v>
      </c>
      <c r="PP20" s="13">
        <f t="shared" si="193"/>
        <v>0</v>
      </c>
      <c r="PQ20" s="13">
        <f t="shared" si="194"/>
        <v>0</v>
      </c>
      <c r="PR20" s="13">
        <f t="shared" si="195"/>
        <v>0</v>
      </c>
      <c r="PS20" s="13">
        <f t="shared" si="196"/>
        <v>0</v>
      </c>
      <c r="PT20" s="13">
        <f t="shared" si="197"/>
        <v>0</v>
      </c>
      <c r="PU20" s="13">
        <f t="shared" si="198"/>
        <v>0</v>
      </c>
      <c r="PV20" s="13">
        <f t="shared" si="199"/>
        <v>0</v>
      </c>
      <c r="PW20" s="13">
        <f t="shared" si="200"/>
        <v>0</v>
      </c>
      <c r="PX20" s="13">
        <f t="shared" si="201"/>
        <v>0</v>
      </c>
      <c r="PY20" s="13">
        <f t="shared" si="202"/>
        <v>0</v>
      </c>
      <c r="PZ20" s="13">
        <f t="shared" si="203"/>
        <v>0</v>
      </c>
      <c r="QA20" s="13">
        <f t="shared" si="204"/>
        <v>0</v>
      </c>
      <c r="QB20" s="13">
        <f t="shared" si="205"/>
        <v>0</v>
      </c>
      <c r="QC20" s="13">
        <f t="shared" si="206"/>
        <v>0</v>
      </c>
      <c r="QD20" s="13">
        <f t="shared" si="207"/>
        <v>0</v>
      </c>
      <c r="QE20" s="13">
        <f t="shared" si="208"/>
        <v>0</v>
      </c>
      <c r="QF20" s="13">
        <f t="shared" si="209"/>
        <v>0</v>
      </c>
      <c r="QH20" s="11">
        <f>RANK(QL20,$QL$3:$QL$26)+COUNTIF(QL$3:QL20,QL20)-1</f>
        <v>18</v>
      </c>
      <c r="QI20" s="23">
        <f t="array" ref="QI20">SUM(IF(QL20&lt;$QL$3:$QL$26,1/COUNTIF($QL$3:$QL$26,$QL$3:$QL$26)))+1</f>
        <v>1</v>
      </c>
      <c r="QJ20" s="11" t="str">
        <f>Sheet2!A64</f>
        <v>Austria</v>
      </c>
      <c r="QK20" s="11" t="str">
        <f>IFERROR(VLOOKUP($QJ20,Sheet2!$A:$B,2,0),0)</f>
        <v>Austria</v>
      </c>
      <c r="QL20" s="13">
        <f t="shared" si="210"/>
        <v>0</v>
      </c>
      <c r="QM20" s="13"/>
      <c r="QN20" s="13">
        <f>RANK(QQ20,$QQ$4:$QQ$69)+COUNTIF(QQ$4:QQ20,QQ20)-1</f>
        <v>17</v>
      </c>
      <c r="QO20" s="29">
        <f t="array" ref="QO20">SUM(IF(QQ20&lt;$QQ$4:$QQ$69,1/COUNTIF($QQ$4:$QQ$69,$QQ$4:$QQ$69)))+1</f>
        <v>1</v>
      </c>
      <c r="QP20" s="11" t="str">
        <f>Sheet3!R18</f>
        <v>C. Benteke (Belgium)</v>
      </c>
      <c r="QQ20" s="13">
        <f t="shared" si="211"/>
        <v>0</v>
      </c>
      <c r="QS20" s="11">
        <f>'Euro 2016'!Y80</f>
        <v>8.9999999999999982</v>
      </c>
      <c r="QT20" s="11" t="str">
        <f>IFERROR(VLOOKUP('Euro 2016'!R80,Sheet2!$A:$B,2,0),0)</f>
        <v>Poland</v>
      </c>
      <c r="QU20" s="11">
        <f t="shared" si="213"/>
        <v>0</v>
      </c>
      <c r="QX20" s="10"/>
    </row>
    <row r="21" spans="2:466">
      <c r="B21" s="11"/>
      <c r="C21" s="13"/>
      <c r="D21" s="13"/>
      <c r="E21" s="13"/>
      <c r="F21" s="13"/>
      <c r="G21" s="10"/>
      <c r="H21" s="10"/>
      <c r="I21" s="10"/>
      <c r="J21" s="10">
        <f t="shared" si="214"/>
        <v>18</v>
      </c>
      <c r="K21" s="39" t="str">
        <f>IFERROR(IF(L21="","",IF(ISNUMBER(MATCH(HLOOKUP($J21,$MK$74:$QF$89,($QG$79-$QG$74+1),0),K$4:K20,0)),"",HLOOKUP($J21,$MK$74:$QF$89,($QG$79-$QG$74+1),0))),"")</f>
        <v/>
      </c>
      <c r="L21" s="40" t="str">
        <f t="shared" si="215"/>
        <v/>
      </c>
      <c r="M21" s="41" t="str">
        <f t="array" ref="M21">IFERROR(IF(HLOOKUP($J21,$MK$74:$QF$89,($QG$83-$QG$74+1),0)=0,"",HLOOKUP($J21,$MK$74:$QF$89,($QG$83-$QG$74+1),0)),0)</f>
        <v/>
      </c>
      <c r="N21" s="10"/>
      <c r="O21" s="10">
        <f t="shared" si="216"/>
        <v>18</v>
      </c>
      <c r="P21" s="39" t="str">
        <f>IFERROR(IF(Q21="","",IF(ISNUMBER(MATCH(HLOOKUP($T21,$MK$75:$OP$89,($QG$80-$QG$75+1),0),P$4:P20,0)),"",HLOOKUP($T21,$MK$75:$OP$89,($QG$80-$QG$75+1),0))),"")</f>
        <v/>
      </c>
      <c r="Q21" s="40" t="str">
        <f t="shared" si="217"/>
        <v/>
      </c>
      <c r="R21" s="41" t="str">
        <f t="array" ref="R21">IFERROR(IF(HLOOKUP($O21,$MK$75:$QF$89,($QG$89-$QG$75+1),0)=0,"",HLOOKUP($O21,$MK$75:$QF$89,($QG$89-$QG$75+1),0)),0)</f>
        <v/>
      </c>
      <c r="S21" s="10"/>
      <c r="T21" s="10">
        <f t="shared" si="218"/>
        <v>18</v>
      </c>
      <c r="U21" s="39" t="str">
        <f>IFERROR(IF(V21="","",IF(ISNUMBER(MATCH(HLOOKUP($O21,$MK$76:$QF$89,($QG$81-$QG$76+1),0),U$4:U20,0)),"",HLOOKUP($O21,$MK$76:$QF$89,($QG$81-$QG$76+1),0))),"")</f>
        <v/>
      </c>
      <c r="V21" s="40" t="str">
        <f t="shared" si="106"/>
        <v/>
      </c>
      <c r="W21" s="41" t="str">
        <f t="array" ref="W21">IFERROR(IF(HLOOKUP($T21,$MK$76:$QF$89,($QG$87-$QG$76+1),0)=0,"",HLOOKUP($T21,$MK$76:$QF$89,($QG$87-$QG$76+1),0)),0)</f>
        <v/>
      </c>
      <c r="Y21" s="9">
        <v>18</v>
      </c>
      <c r="Z21" s="39" t="str">
        <f>IFERROR(IF(AA21="","",IF(ISNUMBER(MATCH(VLOOKUP($Y21,$QH$3:$QL$26,2,0),Z$4:Z20,0)),"",VLOOKUP($Y21,$QH$3:$QL$26,2,0))),"")</f>
        <v/>
      </c>
      <c r="AA21" s="40" t="str">
        <f t="shared" si="107"/>
        <v/>
      </c>
      <c r="AB21" s="42" t="str">
        <f t="shared" si="108"/>
        <v/>
      </c>
      <c r="AC21" s="43" t="str">
        <f t="shared" si="109"/>
        <v/>
      </c>
      <c r="AE21" s="29">
        <f t="array" ref="AE21">IFERROR(SUM(IF(AG21&lt;$AG$4:$AG$69,1/COUNTIF($AG$4:$AG$69,$AG$4:$AG$69)))+1,0)</f>
        <v>1</v>
      </c>
      <c r="AF21" s="44" t="str">
        <f>Sheet3!R19</f>
        <v>C. Fabregas (Spain)</v>
      </c>
      <c r="AG21" s="45">
        <v>0</v>
      </c>
      <c r="AH21" s="29">
        <f t="shared" si="212"/>
        <v>15</v>
      </c>
      <c r="AI21" s="10"/>
      <c r="AJ21" s="10"/>
      <c r="AK21" s="10"/>
      <c r="AL21" s="13">
        <f>IF(OR(ISBLANK('Euro 2016'!L40),ISBLANK('Euro 2016'!M40)),0,1)</f>
        <v>1</v>
      </c>
      <c r="AM21" s="11" t="s">
        <v>2386</v>
      </c>
      <c r="AN21" s="11" t="str">
        <f>IFERROR(VLOOKUP(IF(VLOOKUP($AM21,'Euro 2016'!$B$23:$N$87,10,0)="","",VLOOKUP($AM21,'Euro 2016'!$B$23:$N$87,10,0)),Sheet2!$A:$B,2,0),"")</f>
        <v>Germany</v>
      </c>
      <c r="AO21" s="11" t="str">
        <f>IFERROR(VLOOKUP(IF(VLOOKUP($AM21,'Euro 2016'!$B$23:$N$87,13,0)="","",VLOOKUP($AM21,'Euro 2016'!$B$23:$N$87,13,0)),Sheet2!$A:$B,2,0),"")</f>
        <v>Poland</v>
      </c>
      <c r="AQ21" s="13">
        <f>IFERROR(IF(VLOOKUP($AM21,'Euro 2016'!$B$23:$N$87,11,0)="","",VLOOKUP($AM21,'Euro 2016'!$B$23:$N$87,11,0)),"")</f>
        <v>0</v>
      </c>
      <c r="AR21" s="13">
        <f>IFERROR(IF(VLOOKUP($AM21,'Euro 2016'!$B$23:$N$87,12,0)="","",VLOOKUP($AM21,'Euro 2016'!$B$23:$N$87,12,0)),"")</f>
        <v>0</v>
      </c>
      <c r="AT21" s="46"/>
      <c r="AU21" s="47"/>
      <c r="AW21" s="48"/>
      <c r="AX21" s="49"/>
      <c r="AY21" s="55"/>
      <c r="AZ21" s="46"/>
      <c r="BA21" s="47"/>
      <c r="BC21" s="48"/>
      <c r="BD21" s="49"/>
      <c r="BE21" s="55"/>
      <c r="BF21" s="46"/>
      <c r="BG21" s="47"/>
      <c r="BI21" s="48"/>
      <c r="BJ21" s="49"/>
      <c r="BK21" s="55"/>
      <c r="BL21" s="46"/>
      <c r="BM21" s="47"/>
      <c r="BO21" s="48"/>
      <c r="BP21" s="49"/>
      <c r="BQ21" s="55"/>
      <c r="BR21" s="46"/>
      <c r="BS21" s="47"/>
      <c r="BU21" s="48"/>
      <c r="BV21" s="49"/>
      <c r="BW21" s="55"/>
      <c r="BX21" s="46"/>
      <c r="BY21" s="47"/>
      <c r="CA21" s="48"/>
      <c r="CB21" s="49"/>
      <c r="CC21" s="55"/>
      <c r="CD21" s="46"/>
      <c r="CE21" s="47"/>
      <c r="CG21" s="48"/>
      <c r="CH21" s="49"/>
      <c r="CI21" s="55"/>
      <c r="CJ21" s="46"/>
      <c r="CK21" s="47"/>
      <c r="CM21" s="48"/>
      <c r="CN21" s="49"/>
      <c r="CO21" s="55"/>
      <c r="CP21" s="46"/>
      <c r="CQ21" s="47"/>
      <c r="CS21" s="48"/>
      <c r="CT21" s="49"/>
      <c r="CU21" s="55"/>
      <c r="CV21" s="46"/>
      <c r="CW21" s="47"/>
      <c r="CY21" s="48"/>
      <c r="CZ21" s="49"/>
      <c r="DA21" s="55"/>
      <c r="DB21" s="46"/>
      <c r="DC21" s="47"/>
      <c r="DE21" s="48"/>
      <c r="DF21" s="49"/>
      <c r="DG21" s="55"/>
      <c r="DH21" s="46"/>
      <c r="DI21" s="47"/>
      <c r="DK21" s="48"/>
      <c r="DL21" s="49"/>
      <c r="DM21" s="55"/>
      <c r="DN21" s="46"/>
      <c r="DO21" s="47"/>
      <c r="DQ21" s="48"/>
      <c r="DR21" s="49"/>
      <c r="DS21" s="55"/>
      <c r="DT21" s="46"/>
      <c r="DU21" s="47"/>
      <c r="DW21" s="48"/>
      <c r="DX21" s="49"/>
      <c r="DY21" s="55"/>
      <c r="DZ21" s="46"/>
      <c r="EA21" s="47"/>
      <c r="EC21" s="48"/>
      <c r="ED21" s="49"/>
      <c r="EE21" s="55"/>
      <c r="EF21" s="46"/>
      <c r="EG21" s="47"/>
      <c r="EI21" s="48"/>
      <c r="EJ21" s="49"/>
      <c r="EK21" s="55"/>
      <c r="EL21" s="46"/>
      <c r="EM21" s="47"/>
      <c r="EO21" s="48"/>
      <c r="EP21" s="49"/>
      <c r="EQ21" s="55"/>
      <c r="ER21" s="46"/>
      <c r="ES21" s="47"/>
      <c r="EU21" s="48"/>
      <c r="EV21" s="49"/>
      <c r="EW21" s="55"/>
      <c r="EX21" s="46"/>
      <c r="EY21" s="47"/>
      <c r="FA21" s="48"/>
      <c r="FB21" s="49"/>
      <c r="FC21" s="55"/>
      <c r="FD21" s="46"/>
      <c r="FE21" s="47"/>
      <c r="FG21" s="48"/>
      <c r="FH21" s="49"/>
      <c r="FI21" s="55"/>
      <c r="FJ21" s="46"/>
      <c r="FK21" s="47"/>
      <c r="FM21" s="48"/>
      <c r="FN21" s="49"/>
      <c r="FO21" s="55"/>
      <c r="FP21" s="46"/>
      <c r="FQ21" s="47"/>
      <c r="FS21" s="48"/>
      <c r="FT21" s="49"/>
      <c r="FU21" s="55"/>
      <c r="FV21" s="46"/>
      <c r="FW21" s="47"/>
      <c r="FY21" s="48"/>
      <c r="FZ21" s="49"/>
      <c r="GA21" s="55"/>
      <c r="GB21" s="46"/>
      <c r="GC21" s="47"/>
      <c r="GE21" s="48"/>
      <c r="GF21" s="49"/>
      <c r="GG21" s="55"/>
      <c r="GH21" s="46"/>
      <c r="GI21" s="47"/>
      <c r="GK21" s="48"/>
      <c r="GL21" s="49"/>
      <c r="GM21" s="55"/>
      <c r="GN21" s="46"/>
      <c r="GO21" s="47"/>
      <c r="GQ21" s="48"/>
      <c r="GR21" s="49"/>
      <c r="GS21" s="55"/>
      <c r="GT21" s="46"/>
      <c r="GU21" s="47"/>
      <c r="GW21" s="48"/>
      <c r="GX21" s="49"/>
      <c r="GY21" s="55"/>
      <c r="GZ21" s="46"/>
      <c r="HA21" s="47"/>
      <c r="HC21" s="48"/>
      <c r="HD21" s="49"/>
      <c r="HE21" s="55"/>
      <c r="HF21" s="46"/>
      <c r="HG21" s="47"/>
      <c r="HI21" s="48"/>
      <c r="HJ21" s="49"/>
      <c r="HK21" s="55"/>
      <c r="HL21" s="46"/>
      <c r="HM21" s="47"/>
      <c r="HO21" s="48"/>
      <c r="HP21" s="49"/>
      <c r="HQ21" s="55"/>
      <c r="HR21" s="46"/>
      <c r="HS21" s="47"/>
      <c r="HU21" s="48"/>
      <c r="HV21" s="49"/>
      <c r="HW21" s="55"/>
      <c r="HX21" s="46"/>
      <c r="HY21" s="47"/>
      <c r="IA21" s="48"/>
      <c r="IB21" s="49"/>
      <c r="IC21" s="55"/>
      <c r="ID21" s="46"/>
      <c r="IE21" s="47"/>
      <c r="IG21" s="48"/>
      <c r="IH21" s="49"/>
      <c r="II21" s="55"/>
      <c r="IJ21" s="46"/>
      <c r="IK21" s="47"/>
      <c r="IM21" s="48"/>
      <c r="IN21" s="49"/>
      <c r="IO21" s="55"/>
      <c r="IP21" s="46"/>
      <c r="IQ21" s="47"/>
      <c r="IS21" s="48"/>
      <c r="IT21" s="49"/>
      <c r="IU21" s="55"/>
      <c r="IV21" s="46"/>
      <c r="IW21" s="47"/>
      <c r="IY21" s="48"/>
      <c r="IZ21" s="49"/>
      <c r="JA21" s="55"/>
      <c r="JB21" s="46"/>
      <c r="JC21" s="47"/>
      <c r="JE21" s="48"/>
      <c r="JF21" s="49"/>
      <c r="JG21" s="55"/>
      <c r="JH21" s="46"/>
      <c r="JI21" s="47"/>
      <c r="JK21" s="48"/>
      <c r="JL21" s="49"/>
      <c r="JM21" s="55"/>
      <c r="JN21" s="46"/>
      <c r="JO21" s="47"/>
      <c r="JQ21" s="48"/>
      <c r="JR21" s="49"/>
      <c r="JS21" s="55"/>
      <c r="JT21" s="46"/>
      <c r="JU21" s="47"/>
      <c r="JW21" s="48"/>
      <c r="JX21" s="49"/>
      <c r="JY21" s="55"/>
      <c r="JZ21" s="46"/>
      <c r="KA21" s="47"/>
      <c r="KC21" s="48"/>
      <c r="KD21" s="49"/>
      <c r="KE21" s="55"/>
      <c r="KF21" s="46"/>
      <c r="KG21" s="47"/>
      <c r="KI21" s="48"/>
      <c r="KJ21" s="49"/>
      <c r="KK21" s="55"/>
      <c r="KL21" s="46"/>
      <c r="KM21" s="47"/>
      <c r="KO21" s="48"/>
      <c r="KP21" s="49"/>
      <c r="KQ21" s="55"/>
      <c r="KR21" s="46"/>
      <c r="KS21" s="47"/>
      <c r="KU21" s="48"/>
      <c r="KV21" s="49"/>
      <c r="KW21" s="55"/>
      <c r="KX21" s="46"/>
      <c r="KY21" s="47"/>
      <c r="LA21" s="48"/>
      <c r="LB21" s="49"/>
      <c r="LC21" s="55"/>
      <c r="LD21" s="46"/>
      <c r="LE21" s="47"/>
      <c r="LG21" s="48"/>
      <c r="LH21" s="49"/>
      <c r="LI21" s="55"/>
      <c r="LJ21" s="46"/>
      <c r="LK21" s="47"/>
      <c r="LM21" s="48"/>
      <c r="LN21" s="49"/>
      <c r="LO21" s="55"/>
      <c r="LP21" s="46"/>
      <c r="LQ21" s="47"/>
      <c r="LS21" s="48"/>
      <c r="LT21" s="49"/>
      <c r="LU21" s="55"/>
      <c r="LV21" s="46"/>
      <c r="LW21" s="47"/>
      <c r="LY21" s="48"/>
      <c r="LZ21" s="49"/>
      <c r="MA21" s="55"/>
      <c r="MB21" s="46"/>
      <c r="MC21" s="47"/>
      <c r="ME21" s="48"/>
      <c r="MF21" s="49"/>
      <c r="MG21" s="55"/>
      <c r="MH21" s="69"/>
      <c r="MI21" s="69"/>
      <c r="MJ21" s="69"/>
      <c r="MK21" s="13">
        <f t="shared" si="110"/>
        <v>4</v>
      </c>
      <c r="ML21" s="13">
        <f t="shared" si="111"/>
        <v>4</v>
      </c>
      <c r="MM21" s="13">
        <f t="shared" si="112"/>
        <v>4</v>
      </c>
      <c r="MN21" s="13">
        <f t="shared" si="113"/>
        <v>4</v>
      </c>
      <c r="MO21" s="13">
        <f t="shared" si="114"/>
        <v>4</v>
      </c>
      <c r="MP21" s="13">
        <f t="shared" si="115"/>
        <v>4</v>
      </c>
      <c r="MQ21" s="13">
        <f t="shared" si="116"/>
        <v>4</v>
      </c>
      <c r="MR21" s="13">
        <f t="shared" si="117"/>
        <v>4</v>
      </c>
      <c r="MS21" s="13">
        <f t="shared" si="118"/>
        <v>4</v>
      </c>
      <c r="MT21" s="13">
        <f t="shared" si="119"/>
        <v>4</v>
      </c>
      <c r="MU21" s="13">
        <f t="shared" si="120"/>
        <v>4</v>
      </c>
      <c r="MV21" s="13">
        <f t="shared" si="121"/>
        <v>4</v>
      </c>
      <c r="MW21" s="13">
        <f t="shared" si="122"/>
        <v>4</v>
      </c>
      <c r="MX21" s="13">
        <f t="shared" si="123"/>
        <v>4</v>
      </c>
      <c r="MY21" s="13">
        <f t="shared" si="124"/>
        <v>4</v>
      </c>
      <c r="MZ21" s="13">
        <f t="shared" si="125"/>
        <v>4</v>
      </c>
      <c r="NA21" s="13">
        <f t="shared" si="126"/>
        <v>4</v>
      </c>
      <c r="NB21" s="13">
        <f t="shared" si="127"/>
        <v>4</v>
      </c>
      <c r="NC21" s="13">
        <f t="shared" si="128"/>
        <v>4</v>
      </c>
      <c r="ND21" s="13">
        <f t="shared" si="129"/>
        <v>4</v>
      </c>
      <c r="NE21" s="13">
        <f t="shared" si="130"/>
        <v>4</v>
      </c>
      <c r="NF21" s="13">
        <f t="shared" si="131"/>
        <v>4</v>
      </c>
      <c r="NG21" s="13">
        <f t="shared" si="132"/>
        <v>4</v>
      </c>
      <c r="NH21" s="13">
        <f t="shared" si="133"/>
        <v>4</v>
      </c>
      <c r="NI21" s="13">
        <f t="shared" si="134"/>
        <v>4</v>
      </c>
      <c r="NJ21" s="13">
        <f t="shared" si="135"/>
        <v>4</v>
      </c>
      <c r="NK21" s="13">
        <f t="shared" si="136"/>
        <v>4</v>
      </c>
      <c r="NL21" s="13">
        <f t="shared" si="137"/>
        <v>4</v>
      </c>
      <c r="NM21" s="13">
        <f t="shared" si="138"/>
        <v>4</v>
      </c>
      <c r="NN21" s="13">
        <f t="shared" si="139"/>
        <v>4</v>
      </c>
      <c r="NO21" s="13">
        <f t="shared" si="140"/>
        <v>4</v>
      </c>
      <c r="NP21" s="13">
        <f t="shared" si="141"/>
        <v>4</v>
      </c>
      <c r="NQ21" s="13">
        <f t="shared" si="142"/>
        <v>4</v>
      </c>
      <c r="NR21" s="13">
        <f t="shared" si="143"/>
        <v>4</v>
      </c>
      <c r="NS21" s="13">
        <f t="shared" si="144"/>
        <v>4</v>
      </c>
      <c r="NT21" s="13">
        <f t="shared" si="145"/>
        <v>4</v>
      </c>
      <c r="NU21" s="13">
        <f t="shared" si="146"/>
        <v>4</v>
      </c>
      <c r="NV21" s="13">
        <f t="shared" si="147"/>
        <v>4</v>
      </c>
      <c r="NW21" s="13">
        <f t="shared" si="148"/>
        <v>4</v>
      </c>
      <c r="NX21" s="13">
        <f t="shared" si="149"/>
        <v>4</v>
      </c>
      <c r="NY21" s="13">
        <f t="shared" si="150"/>
        <v>4</v>
      </c>
      <c r="NZ21" s="13">
        <f t="shared" si="151"/>
        <v>4</v>
      </c>
      <c r="OA21" s="13">
        <f t="shared" si="152"/>
        <v>4</v>
      </c>
      <c r="OB21" s="13">
        <f t="shared" si="153"/>
        <v>4</v>
      </c>
      <c r="OC21" s="13">
        <f t="shared" si="154"/>
        <v>4</v>
      </c>
      <c r="OD21" s="13">
        <f t="shared" si="155"/>
        <v>4</v>
      </c>
      <c r="OE21" s="13">
        <f t="shared" si="156"/>
        <v>4</v>
      </c>
      <c r="OF21" s="13">
        <f t="shared" si="157"/>
        <v>4</v>
      </c>
      <c r="OG21" s="13">
        <f t="shared" si="158"/>
        <v>4</v>
      </c>
      <c r="OH21" s="13">
        <f t="shared" si="159"/>
        <v>4</v>
      </c>
      <c r="OI21" s="13">
        <f t="shared" si="160"/>
        <v>4</v>
      </c>
      <c r="OJ21" s="13">
        <f t="shared" si="161"/>
        <v>4</v>
      </c>
      <c r="OK21" s="13">
        <f t="shared" si="162"/>
        <v>4</v>
      </c>
      <c r="OL21" s="13">
        <f t="shared" si="163"/>
        <v>4</v>
      </c>
      <c r="OM21" s="13">
        <f t="shared" si="164"/>
        <v>4</v>
      </c>
      <c r="ON21" s="13">
        <f t="shared" si="165"/>
        <v>4</v>
      </c>
      <c r="OO21" s="13">
        <f t="shared" si="166"/>
        <v>4</v>
      </c>
      <c r="OP21" s="13">
        <f t="shared" si="167"/>
        <v>4</v>
      </c>
      <c r="OQ21" s="13">
        <f t="shared" si="168"/>
        <v>4</v>
      </c>
      <c r="OR21" s="13">
        <f t="shared" si="169"/>
        <v>4</v>
      </c>
      <c r="OS21" s="13">
        <f t="shared" si="170"/>
        <v>4</v>
      </c>
      <c r="OT21" s="13">
        <f t="shared" si="171"/>
        <v>4</v>
      </c>
      <c r="OU21" s="13">
        <f t="shared" si="172"/>
        <v>4</v>
      </c>
      <c r="OV21" s="13">
        <f t="shared" si="173"/>
        <v>4</v>
      </c>
      <c r="OW21" s="13">
        <f t="shared" si="174"/>
        <v>4</v>
      </c>
      <c r="OX21" s="13">
        <f t="shared" si="175"/>
        <v>4</v>
      </c>
      <c r="OY21" s="13">
        <f t="shared" si="176"/>
        <v>4</v>
      </c>
      <c r="OZ21" s="13">
        <f t="shared" si="177"/>
        <v>4</v>
      </c>
      <c r="PA21" s="13">
        <f t="shared" si="178"/>
        <v>4</v>
      </c>
      <c r="PB21" s="13">
        <f t="shared" si="179"/>
        <v>4</v>
      </c>
      <c r="PC21" s="13">
        <f t="shared" si="180"/>
        <v>4</v>
      </c>
      <c r="PD21" s="13">
        <f t="shared" si="181"/>
        <v>4</v>
      </c>
      <c r="PE21" s="13">
        <f t="shared" si="182"/>
        <v>4</v>
      </c>
      <c r="PF21" s="13">
        <f t="shared" si="183"/>
        <v>4</v>
      </c>
      <c r="PG21" s="13">
        <f t="shared" si="184"/>
        <v>4</v>
      </c>
      <c r="PH21" s="13">
        <f t="shared" si="185"/>
        <v>4</v>
      </c>
      <c r="PI21" s="13">
        <f t="shared" si="186"/>
        <v>4</v>
      </c>
      <c r="PJ21" s="13">
        <f t="shared" si="187"/>
        <v>4</v>
      </c>
      <c r="PK21" s="13">
        <f t="shared" si="188"/>
        <v>4</v>
      </c>
      <c r="PL21" s="13">
        <f t="shared" si="189"/>
        <v>4</v>
      </c>
      <c r="PM21" s="13">
        <f t="shared" si="190"/>
        <v>4</v>
      </c>
      <c r="PN21" s="13">
        <f t="shared" si="191"/>
        <v>4</v>
      </c>
      <c r="PO21" s="13">
        <f t="shared" si="192"/>
        <v>4</v>
      </c>
      <c r="PP21" s="13">
        <f t="shared" si="193"/>
        <v>4</v>
      </c>
      <c r="PQ21" s="13">
        <f t="shared" si="194"/>
        <v>4</v>
      </c>
      <c r="PR21" s="13">
        <f t="shared" si="195"/>
        <v>4</v>
      </c>
      <c r="PS21" s="13">
        <f t="shared" si="196"/>
        <v>4</v>
      </c>
      <c r="PT21" s="13">
        <f t="shared" si="197"/>
        <v>4</v>
      </c>
      <c r="PU21" s="13">
        <f t="shared" si="198"/>
        <v>4</v>
      </c>
      <c r="PV21" s="13">
        <f t="shared" si="199"/>
        <v>4</v>
      </c>
      <c r="PW21" s="13">
        <f t="shared" si="200"/>
        <v>4</v>
      </c>
      <c r="PX21" s="13">
        <f t="shared" si="201"/>
        <v>4</v>
      </c>
      <c r="PY21" s="13">
        <f t="shared" si="202"/>
        <v>4</v>
      </c>
      <c r="PZ21" s="13">
        <f t="shared" si="203"/>
        <v>4</v>
      </c>
      <c r="QA21" s="13">
        <f t="shared" si="204"/>
        <v>4</v>
      </c>
      <c r="QB21" s="13">
        <f t="shared" si="205"/>
        <v>4</v>
      </c>
      <c r="QC21" s="13">
        <f t="shared" si="206"/>
        <v>4</v>
      </c>
      <c r="QD21" s="13">
        <f t="shared" si="207"/>
        <v>4</v>
      </c>
      <c r="QE21" s="13">
        <f t="shared" si="208"/>
        <v>4</v>
      </c>
      <c r="QF21" s="13">
        <f t="shared" si="209"/>
        <v>4</v>
      </c>
      <c r="QH21" s="11">
        <f>RANK(QL21,$QL$3:$QL$26)+COUNTIF(QL$3:QL21,QL21)-1</f>
        <v>19</v>
      </c>
      <c r="QI21" s="23">
        <f t="array" ref="QI21">SUM(IF(QL21&lt;$QL$3:$QL$26,1/COUNTIF($QL$3:$QL$26,$QL$3:$QL$26)))+1</f>
        <v>1</v>
      </c>
      <c r="QJ21" s="11" t="str">
        <f>Sheet2!A65</f>
        <v>France</v>
      </c>
      <c r="QK21" s="11" t="str">
        <f>IFERROR(VLOOKUP($QJ21,Sheet2!$A:$B,2,0),0)</f>
        <v>France</v>
      </c>
      <c r="QL21" s="13">
        <f t="shared" si="210"/>
        <v>0</v>
      </c>
      <c r="QM21" s="13"/>
      <c r="QN21" s="13">
        <f>RANK(QQ21,$QQ$4:$QQ$69)+COUNTIF(QQ$4:QQ21,QQ21)-1</f>
        <v>18</v>
      </c>
      <c r="QO21" s="29">
        <f t="array" ref="QO21">SUM(IF(QQ21&lt;$QQ$4:$QQ$69,1/COUNTIF($QQ$4:$QQ$69,$QQ$4:$QQ$69)))+1</f>
        <v>1</v>
      </c>
      <c r="QP21" s="11" t="str">
        <f>Sheet3!R19</f>
        <v>C. Fabregas (Spain)</v>
      </c>
      <c r="QQ21" s="13">
        <f t="shared" si="211"/>
        <v>0</v>
      </c>
      <c r="QS21" s="11">
        <f>'Euro 2016'!Y81</f>
        <v>8.9999999999999982</v>
      </c>
      <c r="QT21" s="11" t="str">
        <f>IFERROR(VLOOKUP('Euro 2016'!R81,Sheet2!$A:$B,2,0),0)</f>
        <v>Russia</v>
      </c>
      <c r="QU21" s="11">
        <f t="shared" si="213"/>
        <v>0</v>
      </c>
      <c r="QX21" s="10"/>
    </row>
    <row r="22" spans="2:466">
      <c r="B22" s="11"/>
      <c r="C22" s="13"/>
      <c r="D22" s="13"/>
      <c r="E22" s="13"/>
      <c r="F22" s="13"/>
      <c r="G22" s="10"/>
      <c r="H22" s="10"/>
      <c r="I22" s="10"/>
      <c r="J22" s="10">
        <f t="shared" si="214"/>
        <v>19</v>
      </c>
      <c r="K22" s="39" t="str">
        <f>IFERROR(IF(L22="","",IF(ISNUMBER(MATCH(HLOOKUP($J22,$MK$74:$QF$89,($QG$79-$QG$74+1),0),K$4:K21,0)),"",HLOOKUP($J22,$MK$74:$QF$89,($QG$79-$QG$74+1),0))),"")</f>
        <v/>
      </c>
      <c r="L22" s="40" t="str">
        <f t="shared" si="215"/>
        <v/>
      </c>
      <c r="M22" s="41" t="str">
        <f t="array" ref="M22">IFERROR(IF(HLOOKUP($J22,$MK$74:$QF$89,($QG$83-$QG$74+1),0)=0,"",HLOOKUP($J22,$MK$74:$QF$89,($QG$83-$QG$74+1),0)),0)</f>
        <v/>
      </c>
      <c r="N22" s="10"/>
      <c r="O22" s="10">
        <f t="shared" si="216"/>
        <v>19</v>
      </c>
      <c r="P22" s="39" t="str">
        <f>IFERROR(IF(Q22="","",IF(ISNUMBER(MATCH(HLOOKUP($T22,$MK$75:$OP$89,($QG$80-$QG$75+1),0),P$4:P21,0)),"",HLOOKUP($T22,$MK$75:$OP$89,($QG$80-$QG$75+1),0))),"")</f>
        <v/>
      </c>
      <c r="Q22" s="40" t="str">
        <f t="shared" si="217"/>
        <v/>
      </c>
      <c r="R22" s="41" t="str">
        <f t="array" ref="R22">IFERROR(IF(HLOOKUP($O22,$MK$75:$QF$89,($QG$89-$QG$75+1),0)=0,"",HLOOKUP($O22,$MK$75:$QF$89,($QG$89-$QG$75+1),0)),0)</f>
        <v/>
      </c>
      <c r="S22" s="10"/>
      <c r="T22" s="10">
        <f t="shared" si="218"/>
        <v>19</v>
      </c>
      <c r="U22" s="39" t="str">
        <f>IFERROR(IF(V22="","",IF(ISNUMBER(MATCH(HLOOKUP($O22,$MK$76:$QF$89,($QG$81-$QG$76+1),0),U$4:U21,0)),"",HLOOKUP($O22,$MK$76:$QF$89,($QG$81-$QG$76+1),0))),"")</f>
        <v/>
      </c>
      <c r="V22" s="40" t="str">
        <f t="shared" si="106"/>
        <v/>
      </c>
      <c r="W22" s="41" t="str">
        <f t="array" ref="W22">IFERROR(IF(HLOOKUP($T22,$MK$76:$QF$89,($QG$87-$QG$76+1),0)=0,"",HLOOKUP($T22,$MK$76:$QF$89,($QG$87-$QG$76+1),0)),0)</f>
        <v/>
      </c>
      <c r="Y22" s="9">
        <v>19</v>
      </c>
      <c r="Z22" s="39" t="str">
        <f>IFERROR(IF(AA22="","",IF(ISNUMBER(MATCH(VLOOKUP($Y22,$QH$3:$QL$26,2,0),Z$4:Z21,0)),"",VLOOKUP($Y22,$QH$3:$QL$26,2,0))),"")</f>
        <v/>
      </c>
      <c r="AA22" s="40" t="str">
        <f t="shared" si="107"/>
        <v/>
      </c>
      <c r="AB22" s="42" t="str">
        <f t="shared" si="108"/>
        <v/>
      </c>
      <c r="AC22" s="43" t="str">
        <f t="shared" si="109"/>
        <v/>
      </c>
      <c r="AE22" s="29">
        <f t="array" ref="AE22">IFERROR(SUM(IF(AG22&lt;$AG$4:$AG$69,1/COUNTIF($AG$4:$AG$69,$AG$4:$AG$69)))+1,0)</f>
        <v>1</v>
      </c>
      <c r="AF22" s="44" t="str">
        <f>Sheet3!R20</f>
        <v>C. Ronaldo (Portugal)</v>
      </c>
      <c r="AG22" s="45">
        <v>0</v>
      </c>
      <c r="AH22" s="29">
        <f t="shared" si="212"/>
        <v>15</v>
      </c>
      <c r="AI22" s="10"/>
      <c r="AJ22" s="10"/>
      <c r="AK22" s="10"/>
      <c r="AL22" s="13">
        <f>IF(OR(ISBLANK('Euro 2016'!L41),ISBLANK('Euro 2016'!M41)),0,1)</f>
        <v>1</v>
      </c>
      <c r="AM22" s="11" t="s">
        <v>2387</v>
      </c>
      <c r="AN22" s="11" t="str">
        <f>IFERROR(VLOOKUP(IF(VLOOKUP($AM22,'Euro 2016'!$B$23:$N$87,10,0)="","",VLOOKUP($AM22,'Euro 2016'!$B$23:$N$87,10,0)),Sheet2!$A:$B,2,0),"")</f>
        <v>Italy</v>
      </c>
      <c r="AO22" s="11" t="str">
        <f>IFERROR(VLOOKUP(IF(VLOOKUP($AM22,'Euro 2016'!$B$23:$N$87,13,0)="","",VLOOKUP($AM22,'Euro 2016'!$B$23:$N$87,13,0)),Sheet2!$A:$B,2,0),"")</f>
        <v>Sweden</v>
      </c>
      <c r="AQ22" s="13">
        <f>IFERROR(IF(VLOOKUP($AM22,'Euro 2016'!$B$23:$N$87,11,0)="","",VLOOKUP($AM22,'Euro 2016'!$B$23:$N$87,11,0)),"")</f>
        <v>7</v>
      </c>
      <c r="AR22" s="13">
        <f>IFERROR(IF(VLOOKUP($AM22,'Euro 2016'!$B$23:$N$87,12,0)="","",VLOOKUP($AM22,'Euro 2016'!$B$23:$N$87,12,0)),"")</f>
        <v>2</v>
      </c>
      <c r="AT22" s="46"/>
      <c r="AU22" s="47"/>
      <c r="AW22" s="48"/>
      <c r="AX22" s="49"/>
      <c r="AY22" s="55"/>
      <c r="AZ22" s="46"/>
      <c r="BA22" s="47"/>
      <c r="BC22" s="48"/>
      <c r="BD22" s="49"/>
      <c r="BE22" s="55"/>
      <c r="BF22" s="46"/>
      <c r="BG22" s="47"/>
      <c r="BI22" s="48"/>
      <c r="BJ22" s="49"/>
      <c r="BK22" s="55"/>
      <c r="BL22" s="46"/>
      <c r="BM22" s="47"/>
      <c r="BO22" s="48"/>
      <c r="BP22" s="49"/>
      <c r="BQ22" s="55"/>
      <c r="BR22" s="46"/>
      <c r="BS22" s="47"/>
      <c r="BU22" s="48"/>
      <c r="BV22" s="49"/>
      <c r="BW22" s="55"/>
      <c r="BX22" s="46"/>
      <c r="BY22" s="47"/>
      <c r="CA22" s="48"/>
      <c r="CB22" s="49"/>
      <c r="CC22" s="55"/>
      <c r="CD22" s="46"/>
      <c r="CE22" s="47"/>
      <c r="CG22" s="48"/>
      <c r="CH22" s="49"/>
      <c r="CI22" s="55"/>
      <c r="CJ22" s="46"/>
      <c r="CK22" s="47"/>
      <c r="CM22" s="48"/>
      <c r="CN22" s="49"/>
      <c r="CO22" s="55"/>
      <c r="CP22" s="46"/>
      <c r="CQ22" s="47"/>
      <c r="CS22" s="48"/>
      <c r="CT22" s="49"/>
      <c r="CU22" s="55"/>
      <c r="CV22" s="46"/>
      <c r="CW22" s="47"/>
      <c r="CY22" s="48"/>
      <c r="CZ22" s="49"/>
      <c r="DA22" s="55"/>
      <c r="DB22" s="46"/>
      <c r="DC22" s="47"/>
      <c r="DE22" s="48"/>
      <c r="DF22" s="49"/>
      <c r="DG22" s="55"/>
      <c r="DH22" s="46"/>
      <c r="DI22" s="47"/>
      <c r="DK22" s="48"/>
      <c r="DL22" s="49"/>
      <c r="DM22" s="55"/>
      <c r="DN22" s="46"/>
      <c r="DO22" s="47"/>
      <c r="DQ22" s="48"/>
      <c r="DR22" s="49"/>
      <c r="DS22" s="55"/>
      <c r="DT22" s="46"/>
      <c r="DU22" s="47"/>
      <c r="DW22" s="48"/>
      <c r="DX22" s="49"/>
      <c r="DY22" s="55"/>
      <c r="DZ22" s="46"/>
      <c r="EA22" s="47"/>
      <c r="EC22" s="48"/>
      <c r="ED22" s="49"/>
      <c r="EE22" s="55"/>
      <c r="EF22" s="46"/>
      <c r="EG22" s="47"/>
      <c r="EI22" s="48"/>
      <c r="EJ22" s="49"/>
      <c r="EK22" s="55"/>
      <c r="EL22" s="46"/>
      <c r="EM22" s="47"/>
      <c r="EO22" s="48"/>
      <c r="EP22" s="49"/>
      <c r="EQ22" s="55"/>
      <c r="ER22" s="46"/>
      <c r="ES22" s="47"/>
      <c r="EU22" s="48"/>
      <c r="EV22" s="49"/>
      <c r="EW22" s="55"/>
      <c r="EX22" s="46"/>
      <c r="EY22" s="47"/>
      <c r="FA22" s="48"/>
      <c r="FB22" s="49"/>
      <c r="FC22" s="55"/>
      <c r="FD22" s="46"/>
      <c r="FE22" s="47"/>
      <c r="FG22" s="48"/>
      <c r="FH22" s="49"/>
      <c r="FI22" s="55"/>
      <c r="FJ22" s="46"/>
      <c r="FK22" s="47"/>
      <c r="FM22" s="48"/>
      <c r="FN22" s="49"/>
      <c r="FO22" s="55"/>
      <c r="FP22" s="46"/>
      <c r="FQ22" s="47"/>
      <c r="FS22" s="48"/>
      <c r="FT22" s="49"/>
      <c r="FU22" s="55"/>
      <c r="FV22" s="46"/>
      <c r="FW22" s="47"/>
      <c r="FY22" s="48"/>
      <c r="FZ22" s="49"/>
      <c r="GA22" s="55"/>
      <c r="GB22" s="46"/>
      <c r="GC22" s="47"/>
      <c r="GE22" s="48"/>
      <c r="GF22" s="49"/>
      <c r="GG22" s="55"/>
      <c r="GH22" s="46"/>
      <c r="GI22" s="47"/>
      <c r="GK22" s="48"/>
      <c r="GL22" s="49"/>
      <c r="GM22" s="55"/>
      <c r="GN22" s="46"/>
      <c r="GO22" s="47"/>
      <c r="GQ22" s="48"/>
      <c r="GR22" s="49"/>
      <c r="GS22" s="55"/>
      <c r="GT22" s="46"/>
      <c r="GU22" s="47"/>
      <c r="GW22" s="48"/>
      <c r="GX22" s="49"/>
      <c r="GY22" s="55"/>
      <c r="GZ22" s="46"/>
      <c r="HA22" s="47"/>
      <c r="HC22" s="48"/>
      <c r="HD22" s="49"/>
      <c r="HE22" s="55"/>
      <c r="HF22" s="46"/>
      <c r="HG22" s="47"/>
      <c r="HI22" s="48"/>
      <c r="HJ22" s="49"/>
      <c r="HK22" s="55"/>
      <c r="HL22" s="46"/>
      <c r="HM22" s="47"/>
      <c r="HO22" s="48"/>
      <c r="HP22" s="49"/>
      <c r="HQ22" s="55"/>
      <c r="HR22" s="46"/>
      <c r="HS22" s="47"/>
      <c r="HU22" s="48"/>
      <c r="HV22" s="49"/>
      <c r="HW22" s="55"/>
      <c r="HX22" s="46"/>
      <c r="HY22" s="47"/>
      <c r="IA22" s="48"/>
      <c r="IB22" s="49"/>
      <c r="IC22" s="55"/>
      <c r="ID22" s="46"/>
      <c r="IE22" s="47"/>
      <c r="IG22" s="48"/>
      <c r="IH22" s="49"/>
      <c r="II22" s="55"/>
      <c r="IJ22" s="46"/>
      <c r="IK22" s="47"/>
      <c r="IM22" s="48"/>
      <c r="IN22" s="49"/>
      <c r="IO22" s="55"/>
      <c r="IP22" s="46"/>
      <c r="IQ22" s="47"/>
      <c r="IS22" s="48"/>
      <c r="IT22" s="49"/>
      <c r="IU22" s="55"/>
      <c r="IV22" s="46"/>
      <c r="IW22" s="47"/>
      <c r="IY22" s="48"/>
      <c r="IZ22" s="49"/>
      <c r="JA22" s="55"/>
      <c r="JB22" s="46"/>
      <c r="JC22" s="47"/>
      <c r="JE22" s="48"/>
      <c r="JF22" s="49"/>
      <c r="JG22" s="55"/>
      <c r="JH22" s="46"/>
      <c r="JI22" s="47"/>
      <c r="JK22" s="48"/>
      <c r="JL22" s="49"/>
      <c r="JM22" s="55"/>
      <c r="JN22" s="46"/>
      <c r="JO22" s="47"/>
      <c r="JQ22" s="48"/>
      <c r="JR22" s="49"/>
      <c r="JS22" s="55"/>
      <c r="JT22" s="46"/>
      <c r="JU22" s="47"/>
      <c r="JW22" s="48"/>
      <c r="JX22" s="49"/>
      <c r="JY22" s="55"/>
      <c r="JZ22" s="46"/>
      <c r="KA22" s="47"/>
      <c r="KC22" s="48"/>
      <c r="KD22" s="49"/>
      <c r="KE22" s="55"/>
      <c r="KF22" s="46"/>
      <c r="KG22" s="47"/>
      <c r="KI22" s="48"/>
      <c r="KJ22" s="49"/>
      <c r="KK22" s="55"/>
      <c r="KL22" s="46"/>
      <c r="KM22" s="47"/>
      <c r="KO22" s="48"/>
      <c r="KP22" s="49"/>
      <c r="KQ22" s="55"/>
      <c r="KR22" s="46"/>
      <c r="KS22" s="47"/>
      <c r="KU22" s="48"/>
      <c r="KV22" s="49"/>
      <c r="KW22" s="55"/>
      <c r="KX22" s="46"/>
      <c r="KY22" s="47"/>
      <c r="LA22" s="48"/>
      <c r="LB22" s="49"/>
      <c r="LC22" s="55"/>
      <c r="LD22" s="46"/>
      <c r="LE22" s="47"/>
      <c r="LG22" s="48"/>
      <c r="LH22" s="49"/>
      <c r="LI22" s="55"/>
      <c r="LJ22" s="46"/>
      <c r="LK22" s="47"/>
      <c r="LM22" s="48"/>
      <c r="LN22" s="49"/>
      <c r="LO22" s="55"/>
      <c r="LP22" s="46"/>
      <c r="LQ22" s="47"/>
      <c r="LS22" s="48"/>
      <c r="LT22" s="49"/>
      <c r="LU22" s="55"/>
      <c r="LV22" s="46"/>
      <c r="LW22" s="47"/>
      <c r="LY22" s="48"/>
      <c r="LZ22" s="49"/>
      <c r="MA22" s="55"/>
      <c r="MB22" s="46"/>
      <c r="MC22" s="47"/>
      <c r="ME22" s="48"/>
      <c r="MF22" s="49"/>
      <c r="MG22" s="55"/>
      <c r="MH22" s="69"/>
      <c r="MI22" s="69"/>
      <c r="MJ22" s="69"/>
      <c r="MK22" s="13">
        <f t="shared" si="110"/>
        <v>0</v>
      </c>
      <c r="ML22" s="13">
        <f t="shared" si="111"/>
        <v>0</v>
      </c>
      <c r="MM22" s="13">
        <f t="shared" si="112"/>
        <v>0</v>
      </c>
      <c r="MN22" s="13">
        <f t="shared" si="113"/>
        <v>0</v>
      </c>
      <c r="MO22" s="13">
        <f t="shared" si="114"/>
        <v>0</v>
      </c>
      <c r="MP22" s="13">
        <f t="shared" si="115"/>
        <v>0</v>
      </c>
      <c r="MQ22" s="13">
        <f t="shared" si="116"/>
        <v>0</v>
      </c>
      <c r="MR22" s="13">
        <f t="shared" si="117"/>
        <v>0</v>
      </c>
      <c r="MS22" s="13">
        <f t="shared" si="118"/>
        <v>0</v>
      </c>
      <c r="MT22" s="13">
        <f t="shared" si="119"/>
        <v>0</v>
      </c>
      <c r="MU22" s="13">
        <f t="shared" si="120"/>
        <v>0</v>
      </c>
      <c r="MV22" s="13">
        <f t="shared" si="121"/>
        <v>0</v>
      </c>
      <c r="MW22" s="13">
        <f t="shared" si="122"/>
        <v>0</v>
      </c>
      <c r="MX22" s="13">
        <f t="shared" si="123"/>
        <v>0</v>
      </c>
      <c r="MY22" s="13">
        <f t="shared" si="124"/>
        <v>0</v>
      </c>
      <c r="MZ22" s="13">
        <f t="shared" si="125"/>
        <v>0</v>
      </c>
      <c r="NA22" s="13">
        <f t="shared" si="126"/>
        <v>0</v>
      </c>
      <c r="NB22" s="13">
        <f t="shared" si="127"/>
        <v>0</v>
      </c>
      <c r="NC22" s="13">
        <f t="shared" si="128"/>
        <v>0</v>
      </c>
      <c r="ND22" s="13">
        <f t="shared" si="129"/>
        <v>0</v>
      </c>
      <c r="NE22" s="13">
        <f t="shared" si="130"/>
        <v>0</v>
      </c>
      <c r="NF22" s="13">
        <f t="shared" si="131"/>
        <v>0</v>
      </c>
      <c r="NG22" s="13">
        <f t="shared" si="132"/>
        <v>0</v>
      </c>
      <c r="NH22" s="13">
        <f t="shared" si="133"/>
        <v>0</v>
      </c>
      <c r="NI22" s="13">
        <f t="shared" si="134"/>
        <v>0</v>
      </c>
      <c r="NJ22" s="13">
        <f t="shared" si="135"/>
        <v>0</v>
      </c>
      <c r="NK22" s="13">
        <f t="shared" si="136"/>
        <v>0</v>
      </c>
      <c r="NL22" s="13">
        <f t="shared" si="137"/>
        <v>0</v>
      </c>
      <c r="NM22" s="13">
        <f t="shared" si="138"/>
        <v>0</v>
      </c>
      <c r="NN22" s="13">
        <f t="shared" si="139"/>
        <v>0</v>
      </c>
      <c r="NO22" s="13">
        <f t="shared" si="140"/>
        <v>0</v>
      </c>
      <c r="NP22" s="13">
        <f t="shared" si="141"/>
        <v>0</v>
      </c>
      <c r="NQ22" s="13">
        <f t="shared" si="142"/>
        <v>0</v>
      </c>
      <c r="NR22" s="13">
        <f t="shared" si="143"/>
        <v>0</v>
      </c>
      <c r="NS22" s="13">
        <f t="shared" si="144"/>
        <v>0</v>
      </c>
      <c r="NT22" s="13">
        <f t="shared" si="145"/>
        <v>0</v>
      </c>
      <c r="NU22" s="13">
        <f t="shared" si="146"/>
        <v>0</v>
      </c>
      <c r="NV22" s="13">
        <f t="shared" si="147"/>
        <v>0</v>
      </c>
      <c r="NW22" s="13">
        <f t="shared" si="148"/>
        <v>0</v>
      </c>
      <c r="NX22" s="13">
        <f t="shared" si="149"/>
        <v>0</v>
      </c>
      <c r="NY22" s="13">
        <f t="shared" si="150"/>
        <v>0</v>
      </c>
      <c r="NZ22" s="13">
        <f t="shared" si="151"/>
        <v>0</v>
      </c>
      <c r="OA22" s="13">
        <f t="shared" si="152"/>
        <v>0</v>
      </c>
      <c r="OB22" s="13">
        <f t="shared" si="153"/>
        <v>0</v>
      </c>
      <c r="OC22" s="13">
        <f t="shared" si="154"/>
        <v>0</v>
      </c>
      <c r="OD22" s="13">
        <f t="shared" si="155"/>
        <v>0</v>
      </c>
      <c r="OE22" s="13">
        <f t="shared" si="156"/>
        <v>0</v>
      </c>
      <c r="OF22" s="13">
        <f t="shared" si="157"/>
        <v>0</v>
      </c>
      <c r="OG22" s="13">
        <f t="shared" si="158"/>
        <v>0</v>
      </c>
      <c r="OH22" s="13">
        <f t="shared" si="159"/>
        <v>0</v>
      </c>
      <c r="OI22" s="13">
        <f t="shared" si="160"/>
        <v>0</v>
      </c>
      <c r="OJ22" s="13">
        <f t="shared" si="161"/>
        <v>0</v>
      </c>
      <c r="OK22" s="13">
        <f t="shared" si="162"/>
        <v>0</v>
      </c>
      <c r="OL22" s="13">
        <f t="shared" si="163"/>
        <v>0</v>
      </c>
      <c r="OM22" s="13">
        <f t="shared" si="164"/>
        <v>0</v>
      </c>
      <c r="ON22" s="13">
        <f t="shared" si="165"/>
        <v>0</v>
      </c>
      <c r="OO22" s="13">
        <f t="shared" si="166"/>
        <v>0</v>
      </c>
      <c r="OP22" s="13">
        <f t="shared" si="167"/>
        <v>0</v>
      </c>
      <c r="OQ22" s="13">
        <f t="shared" si="168"/>
        <v>0</v>
      </c>
      <c r="OR22" s="13">
        <f t="shared" si="169"/>
        <v>0</v>
      </c>
      <c r="OS22" s="13">
        <f t="shared" si="170"/>
        <v>0</v>
      </c>
      <c r="OT22" s="13">
        <f t="shared" si="171"/>
        <v>0</v>
      </c>
      <c r="OU22" s="13">
        <f t="shared" si="172"/>
        <v>0</v>
      </c>
      <c r="OV22" s="13">
        <f t="shared" si="173"/>
        <v>0</v>
      </c>
      <c r="OW22" s="13">
        <f t="shared" si="174"/>
        <v>0</v>
      </c>
      <c r="OX22" s="13">
        <f t="shared" si="175"/>
        <v>0</v>
      </c>
      <c r="OY22" s="13">
        <f t="shared" si="176"/>
        <v>0</v>
      </c>
      <c r="OZ22" s="13">
        <f t="shared" si="177"/>
        <v>0</v>
      </c>
      <c r="PA22" s="13">
        <f t="shared" si="178"/>
        <v>0</v>
      </c>
      <c r="PB22" s="13">
        <f t="shared" si="179"/>
        <v>0</v>
      </c>
      <c r="PC22" s="13">
        <f t="shared" si="180"/>
        <v>0</v>
      </c>
      <c r="PD22" s="13">
        <f t="shared" si="181"/>
        <v>0</v>
      </c>
      <c r="PE22" s="13">
        <f t="shared" si="182"/>
        <v>0</v>
      </c>
      <c r="PF22" s="13">
        <f t="shared" si="183"/>
        <v>0</v>
      </c>
      <c r="PG22" s="13">
        <f t="shared" si="184"/>
        <v>0</v>
      </c>
      <c r="PH22" s="13">
        <f t="shared" si="185"/>
        <v>0</v>
      </c>
      <c r="PI22" s="13">
        <f t="shared" si="186"/>
        <v>0</v>
      </c>
      <c r="PJ22" s="13">
        <f t="shared" si="187"/>
        <v>0</v>
      </c>
      <c r="PK22" s="13">
        <f t="shared" si="188"/>
        <v>0</v>
      </c>
      <c r="PL22" s="13">
        <f t="shared" si="189"/>
        <v>0</v>
      </c>
      <c r="PM22" s="13">
        <f t="shared" si="190"/>
        <v>0</v>
      </c>
      <c r="PN22" s="13">
        <f t="shared" si="191"/>
        <v>0</v>
      </c>
      <c r="PO22" s="13">
        <f t="shared" si="192"/>
        <v>0</v>
      </c>
      <c r="PP22" s="13">
        <f t="shared" si="193"/>
        <v>0</v>
      </c>
      <c r="PQ22" s="13">
        <f t="shared" si="194"/>
        <v>0</v>
      </c>
      <c r="PR22" s="13">
        <f t="shared" si="195"/>
        <v>0</v>
      </c>
      <c r="PS22" s="13">
        <f t="shared" si="196"/>
        <v>0</v>
      </c>
      <c r="PT22" s="13">
        <f t="shared" si="197"/>
        <v>0</v>
      </c>
      <c r="PU22" s="13">
        <f t="shared" si="198"/>
        <v>0</v>
      </c>
      <c r="PV22" s="13">
        <f t="shared" si="199"/>
        <v>0</v>
      </c>
      <c r="PW22" s="13">
        <f t="shared" si="200"/>
        <v>0</v>
      </c>
      <c r="PX22" s="13">
        <f t="shared" si="201"/>
        <v>0</v>
      </c>
      <c r="PY22" s="13">
        <f t="shared" si="202"/>
        <v>0</v>
      </c>
      <c r="PZ22" s="13">
        <f t="shared" si="203"/>
        <v>0</v>
      </c>
      <c r="QA22" s="13">
        <f t="shared" si="204"/>
        <v>0</v>
      </c>
      <c r="QB22" s="13">
        <f t="shared" si="205"/>
        <v>0</v>
      </c>
      <c r="QC22" s="13">
        <f t="shared" si="206"/>
        <v>0</v>
      </c>
      <c r="QD22" s="13">
        <f t="shared" si="207"/>
        <v>0</v>
      </c>
      <c r="QE22" s="13">
        <f t="shared" si="208"/>
        <v>0</v>
      </c>
      <c r="QF22" s="13">
        <f t="shared" si="209"/>
        <v>0</v>
      </c>
      <c r="QH22" s="11">
        <f>RANK(QL22,$QL$3:$QL$26)+COUNTIF(QL$3:QL22,QL22)-1</f>
        <v>20</v>
      </c>
      <c r="QI22" s="23">
        <f t="array" ref="QI22">SUM(IF(QL22&lt;$QL$3:$QL$26,1/COUNTIF($QL$3:$QL$26,$QL$3:$QL$26)))+1</f>
        <v>1</v>
      </c>
      <c r="QJ22" s="11" t="str">
        <f>Sheet2!A66</f>
        <v>Poland</v>
      </c>
      <c r="QK22" s="11" t="str">
        <f>IFERROR(VLOOKUP($QJ22,Sheet2!$A:$B,2,0),0)</f>
        <v>Poland</v>
      </c>
      <c r="QL22" s="13">
        <f t="shared" si="210"/>
        <v>0</v>
      </c>
      <c r="QM22" s="13"/>
      <c r="QN22" s="13">
        <f>RANK(QQ22,$QQ$4:$QQ$69)+COUNTIF(QQ$4:QQ22,QQ22)-1</f>
        <v>19</v>
      </c>
      <c r="QO22" s="29">
        <f t="array" ref="QO22">SUM(IF(QQ22&lt;$QQ$4:$QQ$69,1/COUNTIF($QQ$4:$QQ$69,$QQ$4:$QQ$69)))+1</f>
        <v>1</v>
      </c>
      <c r="QP22" s="11" t="str">
        <f>Sheet3!R20</f>
        <v>C. Ronaldo (Portugal)</v>
      </c>
      <c r="QQ22" s="13">
        <f t="shared" si="211"/>
        <v>0</v>
      </c>
      <c r="QS22" s="11">
        <f>'Euro 2016'!Y82</f>
        <v>9.9999999999999982</v>
      </c>
      <c r="QT22" s="11" t="str">
        <f>IFERROR(VLOOKUP('Euro 2016'!R82,Sheet2!$A:$B,2,0),0)</f>
        <v>Hungary</v>
      </c>
      <c r="QU22" s="11">
        <f t="shared" si="213"/>
        <v>0</v>
      </c>
      <c r="QX22" s="10"/>
    </row>
    <row r="23" spans="2:466">
      <c r="F23" s="10"/>
      <c r="G23" s="10"/>
      <c r="H23" s="10"/>
      <c r="I23" s="10"/>
      <c r="J23" s="10">
        <f t="shared" si="214"/>
        <v>20</v>
      </c>
      <c r="K23" s="39" t="str">
        <f>IFERROR(IF(L23="","",IF(ISNUMBER(MATCH(HLOOKUP($J23,$MK$74:$QF$89,($QG$79-$QG$74+1),0),K$4:K22,0)),"",HLOOKUP($J23,$MK$74:$QF$89,($QG$79-$QG$74+1),0))),"")</f>
        <v/>
      </c>
      <c r="L23" s="40" t="str">
        <f t="shared" si="215"/>
        <v/>
      </c>
      <c r="M23" s="41" t="str">
        <f t="array" ref="M23">IFERROR(IF(HLOOKUP($J23,$MK$74:$QF$89,($QG$83-$QG$74+1),0)=0,"",HLOOKUP($J23,$MK$74:$QF$89,($QG$83-$QG$74+1),0)),0)</f>
        <v/>
      </c>
      <c r="N23" s="10"/>
      <c r="O23" s="10">
        <f t="shared" si="216"/>
        <v>20</v>
      </c>
      <c r="P23" s="39" t="str">
        <f>IFERROR(IF(Q23="","",IF(ISNUMBER(MATCH(HLOOKUP($T23,$MK$75:$OP$89,($QG$80-$QG$75+1),0),P$4:P22,0)),"",HLOOKUP($T23,$MK$75:$OP$89,($QG$80-$QG$75+1),0))),"")</f>
        <v/>
      </c>
      <c r="Q23" s="40" t="str">
        <f t="shared" si="217"/>
        <v/>
      </c>
      <c r="R23" s="41" t="str">
        <f t="array" ref="R23">IFERROR(IF(HLOOKUP($O23,$MK$75:$QF$89,($QG$89-$QG$75+1),0)=0,"",HLOOKUP($O23,$MK$75:$QF$89,($QG$89-$QG$75+1),0)),0)</f>
        <v/>
      </c>
      <c r="S23" s="10"/>
      <c r="T23" s="10">
        <f t="shared" si="218"/>
        <v>20</v>
      </c>
      <c r="U23" s="39" t="str">
        <f>IFERROR(IF(V23="","",IF(ISNUMBER(MATCH(HLOOKUP($O23,$MK$76:$QF$89,($QG$81-$QG$76+1),0),U$4:U22,0)),"",HLOOKUP($O23,$MK$76:$QF$89,($QG$81-$QG$76+1),0))),"")</f>
        <v/>
      </c>
      <c r="V23" s="40" t="str">
        <f t="shared" si="106"/>
        <v/>
      </c>
      <c r="W23" s="41" t="str">
        <f t="array" ref="W23">IFERROR(IF(HLOOKUP($T23,$MK$76:$QF$89,($QG$87-$QG$76+1),0)=0,"",HLOOKUP($T23,$MK$76:$QF$89,($QG$87-$QG$76+1),0)),0)</f>
        <v/>
      </c>
      <c r="Y23" s="9">
        <v>20</v>
      </c>
      <c r="Z23" s="39" t="str">
        <f>IFERROR(IF(AA23="","",IF(ISNUMBER(MATCH(VLOOKUP($Y23,$QH$3:$QL$26,2,0),Z$4:Z22,0)),"",VLOOKUP($Y23,$QH$3:$QL$26,2,0))),"")</f>
        <v/>
      </c>
      <c r="AA23" s="40" t="str">
        <f t="shared" si="107"/>
        <v/>
      </c>
      <c r="AB23" s="42" t="str">
        <f t="shared" si="108"/>
        <v/>
      </c>
      <c r="AC23" s="43" t="str">
        <f t="shared" si="109"/>
        <v/>
      </c>
      <c r="AE23" s="29">
        <f t="array" ref="AE23">IFERROR(SUM(IF(AG23&lt;$AG$4:$AG$69,1/COUNTIF($AG$4:$AG$69,$AG$4:$AG$69)))+1,0)</f>
        <v>1</v>
      </c>
      <c r="AF23" s="44" t="str">
        <f>Sheet3!R21</f>
        <v>C. Tosun (Turkey)</v>
      </c>
      <c r="AG23" s="45">
        <v>0</v>
      </c>
      <c r="AH23" s="29">
        <f t="shared" si="212"/>
        <v>15</v>
      </c>
      <c r="AI23" s="10"/>
      <c r="AJ23" s="10"/>
      <c r="AK23" s="10"/>
      <c r="AL23" s="13">
        <f>IF(OR(ISBLANK('Euro 2016'!L42),ISBLANK('Euro 2016'!M42)),0,1)</f>
        <v>1</v>
      </c>
      <c r="AM23" s="11" t="s">
        <v>2388</v>
      </c>
      <c r="AN23" s="11" t="str">
        <f>IFERROR(VLOOKUP(IF(VLOOKUP($AM23,'Euro 2016'!$B$23:$N$87,10,0)="","",VLOOKUP($AM23,'Euro 2016'!$B$23:$N$87,10,0)),Sheet2!$A:$B,2,0),"")</f>
        <v>Czech Republic</v>
      </c>
      <c r="AO23" s="11" t="str">
        <f>IFERROR(VLOOKUP(IF(VLOOKUP($AM23,'Euro 2016'!$B$23:$N$87,13,0)="","",VLOOKUP($AM23,'Euro 2016'!$B$23:$N$87,13,0)),Sheet2!$A:$B,2,0),"")</f>
        <v>Croatia</v>
      </c>
      <c r="AQ23" s="13">
        <f>IFERROR(IF(VLOOKUP($AM23,'Euro 2016'!$B$23:$N$87,11,0)="","",VLOOKUP($AM23,'Euro 2016'!$B$23:$N$87,11,0)),"")</f>
        <v>5</v>
      </c>
      <c r="AR23" s="13">
        <f>IFERROR(IF(VLOOKUP($AM23,'Euro 2016'!$B$23:$N$87,12,0)="","",VLOOKUP($AM23,'Euro 2016'!$B$23:$N$87,12,0)),"")</f>
        <v>2</v>
      </c>
      <c r="AT23" s="46"/>
      <c r="AU23" s="47"/>
      <c r="AW23" s="48"/>
      <c r="AX23" s="49"/>
      <c r="AY23" s="55"/>
      <c r="AZ23" s="46"/>
      <c r="BA23" s="47"/>
      <c r="BC23" s="48"/>
      <c r="BD23" s="49"/>
      <c r="BE23" s="55"/>
      <c r="BF23" s="46"/>
      <c r="BG23" s="47"/>
      <c r="BI23" s="48"/>
      <c r="BJ23" s="49"/>
      <c r="BK23" s="55"/>
      <c r="BL23" s="46"/>
      <c r="BM23" s="47"/>
      <c r="BO23" s="48"/>
      <c r="BP23" s="49"/>
      <c r="BQ23" s="55"/>
      <c r="BR23" s="46"/>
      <c r="BS23" s="47"/>
      <c r="BU23" s="48"/>
      <c r="BV23" s="49"/>
      <c r="BW23" s="55"/>
      <c r="BX23" s="46"/>
      <c r="BY23" s="47"/>
      <c r="CA23" s="48"/>
      <c r="CB23" s="49"/>
      <c r="CC23" s="55"/>
      <c r="CD23" s="46"/>
      <c r="CE23" s="47"/>
      <c r="CG23" s="48"/>
      <c r="CH23" s="49"/>
      <c r="CI23" s="55"/>
      <c r="CJ23" s="46"/>
      <c r="CK23" s="47"/>
      <c r="CM23" s="48"/>
      <c r="CN23" s="49"/>
      <c r="CO23" s="55"/>
      <c r="CP23" s="46"/>
      <c r="CQ23" s="47"/>
      <c r="CS23" s="48"/>
      <c r="CT23" s="49"/>
      <c r="CU23" s="55"/>
      <c r="CV23" s="46"/>
      <c r="CW23" s="47"/>
      <c r="CY23" s="48"/>
      <c r="CZ23" s="49"/>
      <c r="DA23" s="55"/>
      <c r="DB23" s="46"/>
      <c r="DC23" s="47"/>
      <c r="DE23" s="48"/>
      <c r="DF23" s="49"/>
      <c r="DG23" s="55"/>
      <c r="DH23" s="46"/>
      <c r="DI23" s="47"/>
      <c r="DK23" s="48"/>
      <c r="DL23" s="49"/>
      <c r="DM23" s="55"/>
      <c r="DN23" s="46"/>
      <c r="DO23" s="47"/>
      <c r="DQ23" s="48"/>
      <c r="DR23" s="49"/>
      <c r="DS23" s="55"/>
      <c r="DT23" s="46"/>
      <c r="DU23" s="47"/>
      <c r="DW23" s="48"/>
      <c r="DX23" s="49"/>
      <c r="DY23" s="55"/>
      <c r="DZ23" s="46"/>
      <c r="EA23" s="47"/>
      <c r="EC23" s="48"/>
      <c r="ED23" s="49"/>
      <c r="EE23" s="55"/>
      <c r="EF23" s="46"/>
      <c r="EG23" s="47"/>
      <c r="EI23" s="48"/>
      <c r="EJ23" s="49"/>
      <c r="EK23" s="55"/>
      <c r="EL23" s="46"/>
      <c r="EM23" s="47"/>
      <c r="EO23" s="48"/>
      <c r="EP23" s="49"/>
      <c r="EQ23" s="55"/>
      <c r="ER23" s="46"/>
      <c r="ES23" s="47"/>
      <c r="EU23" s="48"/>
      <c r="EV23" s="49"/>
      <c r="EW23" s="55"/>
      <c r="EX23" s="46"/>
      <c r="EY23" s="47"/>
      <c r="FA23" s="48"/>
      <c r="FB23" s="49"/>
      <c r="FC23" s="55"/>
      <c r="FD23" s="46"/>
      <c r="FE23" s="47"/>
      <c r="FG23" s="48"/>
      <c r="FH23" s="49"/>
      <c r="FI23" s="55"/>
      <c r="FJ23" s="46"/>
      <c r="FK23" s="47"/>
      <c r="FM23" s="48"/>
      <c r="FN23" s="49"/>
      <c r="FO23" s="55"/>
      <c r="FP23" s="46"/>
      <c r="FQ23" s="47"/>
      <c r="FS23" s="48"/>
      <c r="FT23" s="49"/>
      <c r="FU23" s="55"/>
      <c r="FV23" s="46"/>
      <c r="FW23" s="47"/>
      <c r="FY23" s="48"/>
      <c r="FZ23" s="49"/>
      <c r="GA23" s="55"/>
      <c r="GB23" s="46"/>
      <c r="GC23" s="47"/>
      <c r="GE23" s="48"/>
      <c r="GF23" s="49"/>
      <c r="GG23" s="55"/>
      <c r="GH23" s="46"/>
      <c r="GI23" s="47"/>
      <c r="GK23" s="48"/>
      <c r="GL23" s="49"/>
      <c r="GM23" s="55"/>
      <c r="GN23" s="46"/>
      <c r="GO23" s="47"/>
      <c r="GQ23" s="48"/>
      <c r="GR23" s="49"/>
      <c r="GS23" s="55"/>
      <c r="GT23" s="46"/>
      <c r="GU23" s="47"/>
      <c r="GW23" s="48"/>
      <c r="GX23" s="49"/>
      <c r="GY23" s="55"/>
      <c r="GZ23" s="46"/>
      <c r="HA23" s="47"/>
      <c r="HC23" s="48"/>
      <c r="HD23" s="49"/>
      <c r="HE23" s="55"/>
      <c r="HF23" s="46"/>
      <c r="HG23" s="47"/>
      <c r="HI23" s="48"/>
      <c r="HJ23" s="49"/>
      <c r="HK23" s="55"/>
      <c r="HL23" s="46"/>
      <c r="HM23" s="47"/>
      <c r="HO23" s="48"/>
      <c r="HP23" s="49"/>
      <c r="HQ23" s="55"/>
      <c r="HR23" s="46"/>
      <c r="HS23" s="47"/>
      <c r="HU23" s="48"/>
      <c r="HV23" s="49"/>
      <c r="HW23" s="55"/>
      <c r="HX23" s="46"/>
      <c r="HY23" s="47"/>
      <c r="IA23" s="48"/>
      <c r="IB23" s="49"/>
      <c r="IC23" s="55"/>
      <c r="ID23" s="46"/>
      <c r="IE23" s="47"/>
      <c r="IG23" s="48"/>
      <c r="IH23" s="49"/>
      <c r="II23" s="55"/>
      <c r="IJ23" s="46"/>
      <c r="IK23" s="47"/>
      <c r="IM23" s="48"/>
      <c r="IN23" s="49"/>
      <c r="IO23" s="55"/>
      <c r="IP23" s="46"/>
      <c r="IQ23" s="47"/>
      <c r="IS23" s="48"/>
      <c r="IT23" s="49"/>
      <c r="IU23" s="55"/>
      <c r="IV23" s="46"/>
      <c r="IW23" s="47"/>
      <c r="IY23" s="48"/>
      <c r="IZ23" s="49"/>
      <c r="JA23" s="55"/>
      <c r="JB23" s="46"/>
      <c r="JC23" s="47"/>
      <c r="JE23" s="48"/>
      <c r="JF23" s="49"/>
      <c r="JG23" s="55"/>
      <c r="JH23" s="46"/>
      <c r="JI23" s="47"/>
      <c r="JK23" s="48"/>
      <c r="JL23" s="49"/>
      <c r="JM23" s="55"/>
      <c r="JN23" s="46"/>
      <c r="JO23" s="47"/>
      <c r="JQ23" s="48"/>
      <c r="JR23" s="49"/>
      <c r="JS23" s="55"/>
      <c r="JT23" s="46"/>
      <c r="JU23" s="47"/>
      <c r="JW23" s="48"/>
      <c r="JX23" s="49"/>
      <c r="JY23" s="55"/>
      <c r="JZ23" s="46"/>
      <c r="KA23" s="47"/>
      <c r="KC23" s="48"/>
      <c r="KD23" s="49"/>
      <c r="KE23" s="55"/>
      <c r="KF23" s="46"/>
      <c r="KG23" s="47"/>
      <c r="KI23" s="48"/>
      <c r="KJ23" s="49"/>
      <c r="KK23" s="55"/>
      <c r="KL23" s="46"/>
      <c r="KM23" s="47"/>
      <c r="KO23" s="48"/>
      <c r="KP23" s="49"/>
      <c r="KQ23" s="55"/>
      <c r="KR23" s="46"/>
      <c r="KS23" s="47"/>
      <c r="KU23" s="48"/>
      <c r="KV23" s="49"/>
      <c r="KW23" s="55"/>
      <c r="KX23" s="46"/>
      <c r="KY23" s="47"/>
      <c r="LA23" s="48"/>
      <c r="LB23" s="49"/>
      <c r="LC23" s="55"/>
      <c r="LD23" s="46"/>
      <c r="LE23" s="47"/>
      <c r="LG23" s="48"/>
      <c r="LH23" s="49"/>
      <c r="LI23" s="55"/>
      <c r="LJ23" s="46"/>
      <c r="LK23" s="47"/>
      <c r="LM23" s="48"/>
      <c r="LN23" s="49"/>
      <c r="LO23" s="55"/>
      <c r="LP23" s="46"/>
      <c r="LQ23" s="47"/>
      <c r="LS23" s="48"/>
      <c r="LT23" s="49"/>
      <c r="LU23" s="55"/>
      <c r="LV23" s="46"/>
      <c r="LW23" s="47"/>
      <c r="LY23" s="48"/>
      <c r="LZ23" s="49"/>
      <c r="MA23" s="55"/>
      <c r="MB23" s="46"/>
      <c r="MC23" s="47"/>
      <c r="ME23" s="48"/>
      <c r="MF23" s="49"/>
      <c r="MG23" s="55"/>
      <c r="MH23" s="69"/>
      <c r="MI23" s="69"/>
      <c r="MJ23" s="69"/>
      <c r="MK23" s="13">
        <f t="shared" si="110"/>
        <v>0</v>
      </c>
      <c r="ML23" s="13">
        <f t="shared" si="111"/>
        <v>0</v>
      </c>
      <c r="MM23" s="13">
        <f t="shared" si="112"/>
        <v>0</v>
      </c>
      <c r="MN23" s="13">
        <f t="shared" si="113"/>
        <v>0</v>
      </c>
      <c r="MO23" s="13">
        <f t="shared" si="114"/>
        <v>0</v>
      </c>
      <c r="MP23" s="13">
        <f t="shared" si="115"/>
        <v>0</v>
      </c>
      <c r="MQ23" s="13">
        <f t="shared" si="116"/>
        <v>0</v>
      </c>
      <c r="MR23" s="13">
        <f t="shared" si="117"/>
        <v>0</v>
      </c>
      <c r="MS23" s="13">
        <f t="shared" si="118"/>
        <v>0</v>
      </c>
      <c r="MT23" s="13">
        <f t="shared" si="119"/>
        <v>0</v>
      </c>
      <c r="MU23" s="13">
        <f t="shared" si="120"/>
        <v>0</v>
      </c>
      <c r="MV23" s="13">
        <f t="shared" si="121"/>
        <v>0</v>
      </c>
      <c r="MW23" s="13">
        <f t="shared" si="122"/>
        <v>0</v>
      </c>
      <c r="MX23" s="13">
        <f t="shared" si="123"/>
        <v>0</v>
      </c>
      <c r="MY23" s="13">
        <f t="shared" si="124"/>
        <v>0</v>
      </c>
      <c r="MZ23" s="13">
        <f t="shared" si="125"/>
        <v>0</v>
      </c>
      <c r="NA23" s="13">
        <f t="shared" si="126"/>
        <v>0</v>
      </c>
      <c r="NB23" s="13">
        <f t="shared" si="127"/>
        <v>0</v>
      </c>
      <c r="NC23" s="13">
        <f t="shared" si="128"/>
        <v>0</v>
      </c>
      <c r="ND23" s="13">
        <f t="shared" si="129"/>
        <v>0</v>
      </c>
      <c r="NE23" s="13">
        <f t="shared" si="130"/>
        <v>0</v>
      </c>
      <c r="NF23" s="13">
        <f t="shared" si="131"/>
        <v>0</v>
      </c>
      <c r="NG23" s="13">
        <f t="shared" si="132"/>
        <v>0</v>
      </c>
      <c r="NH23" s="13">
        <f t="shared" si="133"/>
        <v>0</v>
      </c>
      <c r="NI23" s="13">
        <f t="shared" si="134"/>
        <v>0</v>
      </c>
      <c r="NJ23" s="13">
        <f t="shared" si="135"/>
        <v>0</v>
      </c>
      <c r="NK23" s="13">
        <f t="shared" si="136"/>
        <v>0</v>
      </c>
      <c r="NL23" s="13">
        <f t="shared" si="137"/>
        <v>0</v>
      </c>
      <c r="NM23" s="13">
        <f t="shared" si="138"/>
        <v>0</v>
      </c>
      <c r="NN23" s="13">
        <f t="shared" si="139"/>
        <v>0</v>
      </c>
      <c r="NO23" s="13">
        <f t="shared" si="140"/>
        <v>0</v>
      </c>
      <c r="NP23" s="13">
        <f t="shared" si="141"/>
        <v>0</v>
      </c>
      <c r="NQ23" s="13">
        <f t="shared" si="142"/>
        <v>0</v>
      </c>
      <c r="NR23" s="13">
        <f t="shared" si="143"/>
        <v>0</v>
      </c>
      <c r="NS23" s="13">
        <f t="shared" si="144"/>
        <v>0</v>
      </c>
      <c r="NT23" s="13">
        <f t="shared" si="145"/>
        <v>0</v>
      </c>
      <c r="NU23" s="13">
        <f t="shared" si="146"/>
        <v>0</v>
      </c>
      <c r="NV23" s="13">
        <f t="shared" si="147"/>
        <v>0</v>
      </c>
      <c r="NW23" s="13">
        <f t="shared" si="148"/>
        <v>0</v>
      </c>
      <c r="NX23" s="13">
        <f t="shared" si="149"/>
        <v>0</v>
      </c>
      <c r="NY23" s="13">
        <f t="shared" si="150"/>
        <v>0</v>
      </c>
      <c r="NZ23" s="13">
        <f t="shared" si="151"/>
        <v>0</v>
      </c>
      <c r="OA23" s="13">
        <f t="shared" si="152"/>
        <v>0</v>
      </c>
      <c r="OB23" s="13">
        <f t="shared" si="153"/>
        <v>0</v>
      </c>
      <c r="OC23" s="13">
        <f t="shared" si="154"/>
        <v>0</v>
      </c>
      <c r="OD23" s="13">
        <f t="shared" si="155"/>
        <v>0</v>
      </c>
      <c r="OE23" s="13">
        <f t="shared" si="156"/>
        <v>0</v>
      </c>
      <c r="OF23" s="13">
        <f t="shared" si="157"/>
        <v>0</v>
      </c>
      <c r="OG23" s="13">
        <f t="shared" si="158"/>
        <v>0</v>
      </c>
      <c r="OH23" s="13">
        <f t="shared" si="159"/>
        <v>0</v>
      </c>
      <c r="OI23" s="13">
        <f t="shared" si="160"/>
        <v>0</v>
      </c>
      <c r="OJ23" s="13">
        <f t="shared" si="161"/>
        <v>0</v>
      </c>
      <c r="OK23" s="13">
        <f t="shared" si="162"/>
        <v>0</v>
      </c>
      <c r="OL23" s="13">
        <f t="shared" si="163"/>
        <v>0</v>
      </c>
      <c r="OM23" s="13">
        <f t="shared" si="164"/>
        <v>0</v>
      </c>
      <c r="ON23" s="13">
        <f t="shared" si="165"/>
        <v>0</v>
      </c>
      <c r="OO23" s="13">
        <f t="shared" si="166"/>
        <v>0</v>
      </c>
      <c r="OP23" s="13">
        <f t="shared" si="167"/>
        <v>0</v>
      </c>
      <c r="OQ23" s="13">
        <f t="shared" si="168"/>
        <v>0</v>
      </c>
      <c r="OR23" s="13">
        <f t="shared" si="169"/>
        <v>0</v>
      </c>
      <c r="OS23" s="13">
        <f t="shared" si="170"/>
        <v>0</v>
      </c>
      <c r="OT23" s="13">
        <f t="shared" si="171"/>
        <v>0</v>
      </c>
      <c r="OU23" s="13">
        <f t="shared" si="172"/>
        <v>0</v>
      </c>
      <c r="OV23" s="13">
        <f t="shared" si="173"/>
        <v>0</v>
      </c>
      <c r="OW23" s="13">
        <f t="shared" si="174"/>
        <v>0</v>
      </c>
      <c r="OX23" s="13">
        <f t="shared" si="175"/>
        <v>0</v>
      </c>
      <c r="OY23" s="13">
        <f t="shared" si="176"/>
        <v>0</v>
      </c>
      <c r="OZ23" s="13">
        <f t="shared" si="177"/>
        <v>0</v>
      </c>
      <c r="PA23" s="13">
        <f t="shared" si="178"/>
        <v>0</v>
      </c>
      <c r="PB23" s="13">
        <f t="shared" si="179"/>
        <v>0</v>
      </c>
      <c r="PC23" s="13">
        <f t="shared" si="180"/>
        <v>0</v>
      </c>
      <c r="PD23" s="13">
        <f t="shared" si="181"/>
        <v>0</v>
      </c>
      <c r="PE23" s="13">
        <f t="shared" si="182"/>
        <v>0</v>
      </c>
      <c r="PF23" s="13">
        <f t="shared" si="183"/>
        <v>0</v>
      </c>
      <c r="PG23" s="13">
        <f t="shared" si="184"/>
        <v>0</v>
      </c>
      <c r="PH23" s="13">
        <f t="shared" si="185"/>
        <v>0</v>
      </c>
      <c r="PI23" s="13">
        <f t="shared" si="186"/>
        <v>0</v>
      </c>
      <c r="PJ23" s="13">
        <f t="shared" si="187"/>
        <v>0</v>
      </c>
      <c r="PK23" s="13">
        <f t="shared" si="188"/>
        <v>0</v>
      </c>
      <c r="PL23" s="13">
        <f t="shared" si="189"/>
        <v>0</v>
      </c>
      <c r="PM23" s="13">
        <f t="shared" si="190"/>
        <v>0</v>
      </c>
      <c r="PN23" s="13">
        <f t="shared" si="191"/>
        <v>0</v>
      </c>
      <c r="PO23" s="13">
        <f t="shared" si="192"/>
        <v>0</v>
      </c>
      <c r="PP23" s="13">
        <f t="shared" si="193"/>
        <v>0</v>
      </c>
      <c r="PQ23" s="13">
        <f t="shared" si="194"/>
        <v>0</v>
      </c>
      <c r="PR23" s="13">
        <f t="shared" si="195"/>
        <v>0</v>
      </c>
      <c r="PS23" s="13">
        <f t="shared" si="196"/>
        <v>0</v>
      </c>
      <c r="PT23" s="13">
        <f t="shared" si="197"/>
        <v>0</v>
      </c>
      <c r="PU23" s="13">
        <f t="shared" si="198"/>
        <v>0</v>
      </c>
      <c r="PV23" s="13">
        <f t="shared" si="199"/>
        <v>0</v>
      </c>
      <c r="PW23" s="13">
        <f t="shared" si="200"/>
        <v>0</v>
      </c>
      <c r="PX23" s="13">
        <f t="shared" si="201"/>
        <v>0</v>
      </c>
      <c r="PY23" s="13">
        <f t="shared" si="202"/>
        <v>0</v>
      </c>
      <c r="PZ23" s="13">
        <f t="shared" si="203"/>
        <v>0</v>
      </c>
      <c r="QA23" s="13">
        <f t="shared" si="204"/>
        <v>0</v>
      </c>
      <c r="QB23" s="13">
        <f t="shared" si="205"/>
        <v>0</v>
      </c>
      <c r="QC23" s="13">
        <f t="shared" si="206"/>
        <v>0</v>
      </c>
      <c r="QD23" s="13">
        <f t="shared" si="207"/>
        <v>0</v>
      </c>
      <c r="QE23" s="13">
        <f t="shared" si="208"/>
        <v>0</v>
      </c>
      <c r="QF23" s="13">
        <f t="shared" si="209"/>
        <v>0</v>
      </c>
      <c r="QH23" s="11">
        <f>RANK(QL23,$QL$3:$QL$26)+COUNTIF(QL$3:QL23,QL23)-1</f>
        <v>21</v>
      </c>
      <c r="QI23" s="23">
        <f t="array" ref="QI23">SUM(IF(QL23&lt;$QL$3:$QL$26,1/COUNTIF($QL$3:$QL$26,$QL$3:$QL$26)))+1</f>
        <v>1</v>
      </c>
      <c r="QJ23" s="11" t="str">
        <f>Sheet2!A67</f>
        <v>England</v>
      </c>
      <c r="QK23" s="11" t="str">
        <f>IFERROR(VLOOKUP($QJ23,Sheet2!$A:$B,2,0),0)</f>
        <v>England</v>
      </c>
      <c r="QL23" s="13">
        <f t="shared" si="210"/>
        <v>0</v>
      </c>
      <c r="QM23" s="13"/>
      <c r="QN23" s="13">
        <f>RANK(QQ23,$QQ$4:$QQ$69)+COUNTIF(QQ$4:QQ23,QQ23)-1</f>
        <v>20</v>
      </c>
      <c r="QO23" s="29">
        <f t="array" ref="QO23">SUM(IF(QQ23&lt;$QQ$4:$QQ$69,1/COUNTIF($QQ$4:$QQ$69,$QQ$4:$QQ$69)))+1</f>
        <v>1</v>
      </c>
      <c r="QP23" s="11" t="str">
        <f>Sheet3!R21</f>
        <v>C. Tosun (Turkey)</v>
      </c>
      <c r="QQ23" s="13">
        <f t="shared" si="211"/>
        <v>0</v>
      </c>
      <c r="QS23" s="11">
        <f>'Euro 2016'!Y83</f>
        <v>11</v>
      </c>
      <c r="QT23" s="11" t="str">
        <f>IFERROR(VLOOKUP('Euro 2016'!R83,Sheet2!$A:$B,2,0),0)</f>
        <v>Austria</v>
      </c>
      <c r="QU23" s="11">
        <f t="shared" si="213"/>
        <v>0</v>
      </c>
      <c r="QX23" s="10"/>
    </row>
    <row r="24" spans="2:466">
      <c r="F24" s="10"/>
      <c r="G24" s="10"/>
      <c r="H24" s="10"/>
      <c r="I24" s="10"/>
      <c r="J24" s="10">
        <f t="shared" si="214"/>
        <v>21</v>
      </c>
      <c r="K24" s="39" t="str">
        <f>IFERROR(IF(L24="","",IF(ISNUMBER(MATCH(HLOOKUP($J24,$MK$74:$QF$89,($QG$79-$QG$74+1),0),K$4:K23,0)),"",HLOOKUP($J24,$MK$74:$QF$89,($QG$79-$QG$74+1),0))),"")</f>
        <v/>
      </c>
      <c r="L24" s="40" t="str">
        <f t="shared" si="215"/>
        <v/>
      </c>
      <c r="M24" s="41" t="str">
        <f t="array" ref="M24">IFERROR(IF(HLOOKUP($J24,$MK$74:$QF$89,($QG$83-$QG$74+1),0)=0,"",HLOOKUP($J24,$MK$74:$QF$89,($QG$83-$QG$74+1),0)),0)</f>
        <v/>
      </c>
      <c r="N24" s="10"/>
      <c r="O24" s="10">
        <f t="shared" si="216"/>
        <v>21</v>
      </c>
      <c r="P24" s="39" t="str">
        <f>IFERROR(IF(Q24="","",IF(ISNUMBER(MATCH(HLOOKUP($T24,$MK$75:$OP$89,($QG$80-$QG$75+1),0),P$4:P23,0)),"",HLOOKUP($T24,$MK$75:$OP$89,($QG$80-$QG$75+1),0))),"")</f>
        <v/>
      </c>
      <c r="Q24" s="40" t="str">
        <f t="shared" si="217"/>
        <v/>
      </c>
      <c r="R24" s="41" t="str">
        <f t="array" ref="R24">IFERROR(IF(HLOOKUP($O24,$MK$75:$QF$89,($QG$89-$QG$75+1),0)=0,"",HLOOKUP($O24,$MK$75:$QF$89,($QG$89-$QG$75+1),0)),0)</f>
        <v/>
      </c>
      <c r="S24" s="10"/>
      <c r="T24" s="10">
        <f t="shared" si="218"/>
        <v>21</v>
      </c>
      <c r="U24" s="39" t="str">
        <f>IFERROR(IF(V24="","",IF(ISNUMBER(MATCH(HLOOKUP($O24,$MK$76:$QF$89,($QG$81-$QG$76+1),0),U$4:U23,0)),"",HLOOKUP($O24,$MK$76:$QF$89,($QG$81-$QG$76+1),0))),"")</f>
        <v/>
      </c>
      <c r="V24" s="40" t="str">
        <f t="shared" si="106"/>
        <v/>
      </c>
      <c r="W24" s="41" t="str">
        <f t="array" ref="W24">IFERROR(IF(HLOOKUP($T24,$MK$76:$QF$89,($QG$87-$QG$76+1),0)=0,"",HLOOKUP($T24,$MK$76:$QF$89,($QG$87-$QG$76+1),0)),0)</f>
        <v/>
      </c>
      <c r="Y24" s="9">
        <v>21</v>
      </c>
      <c r="Z24" s="39" t="str">
        <f>IFERROR(IF(AA24="","",IF(ISNUMBER(MATCH(VLOOKUP($Y24,$QH$3:$QL$26,2,0),Z$4:Z23,0)),"",VLOOKUP($Y24,$QH$3:$QL$26,2,0))),"")</f>
        <v/>
      </c>
      <c r="AA24" s="40" t="str">
        <f t="shared" si="107"/>
        <v/>
      </c>
      <c r="AB24" s="42" t="str">
        <f t="shared" si="108"/>
        <v/>
      </c>
      <c r="AC24" s="43" t="str">
        <f t="shared" si="109"/>
        <v/>
      </c>
      <c r="AE24" s="29">
        <f t="array" ref="AE24">IFERROR(SUM(IF(AG24&lt;$AG$4:$AG$69,1/COUNTIF($AG$4:$AG$69,$AG$4:$AG$69)))+1,0)</f>
        <v>1</v>
      </c>
      <c r="AF24" s="44" t="str">
        <f>Sheet3!R22</f>
        <v>D. Alaba (Austria)</v>
      </c>
      <c r="AG24" s="45">
        <v>0</v>
      </c>
      <c r="AH24" s="29">
        <f t="shared" si="212"/>
        <v>15</v>
      </c>
      <c r="AI24" s="10"/>
      <c r="AJ24" s="10"/>
      <c r="AK24" s="10"/>
      <c r="AL24" s="13">
        <f>IF(OR(ISBLANK('Euro 2016'!L43),ISBLANK('Euro 2016'!M43)),0,1)</f>
        <v>1</v>
      </c>
      <c r="AM24" s="11" t="s">
        <v>2389</v>
      </c>
      <c r="AN24" s="11" t="str">
        <f>IFERROR(VLOOKUP(IF(VLOOKUP($AM24,'Euro 2016'!$B$23:$N$87,10,0)="","",VLOOKUP($AM24,'Euro 2016'!$B$23:$N$87,10,0)),Sheet2!$A:$B,2,0),"")</f>
        <v>Spain</v>
      </c>
      <c r="AO24" s="11" t="str">
        <f>IFERROR(VLOOKUP(IF(VLOOKUP($AM24,'Euro 2016'!$B$23:$N$87,13,0)="","",VLOOKUP($AM24,'Euro 2016'!$B$23:$N$87,13,0)),Sheet2!$A:$B,2,0),"")</f>
        <v>Turkey</v>
      </c>
      <c r="AQ24" s="13">
        <f>IFERROR(IF(VLOOKUP($AM24,'Euro 2016'!$B$23:$N$87,11,0)="","",VLOOKUP($AM24,'Euro 2016'!$B$23:$N$87,11,0)),"")</f>
        <v>4</v>
      </c>
      <c r="AR24" s="13">
        <f>IFERROR(IF(VLOOKUP($AM24,'Euro 2016'!$B$23:$N$87,12,0)="","",VLOOKUP($AM24,'Euro 2016'!$B$23:$N$87,12,0)),"")</f>
        <v>1</v>
      </c>
      <c r="AT24" s="46"/>
      <c r="AU24" s="47"/>
      <c r="AW24" s="48"/>
      <c r="AX24" s="49"/>
      <c r="AY24" s="55"/>
      <c r="AZ24" s="46"/>
      <c r="BA24" s="47"/>
      <c r="BC24" s="48"/>
      <c r="BD24" s="49"/>
      <c r="BE24" s="55"/>
      <c r="BF24" s="46"/>
      <c r="BG24" s="47"/>
      <c r="BI24" s="48"/>
      <c r="BJ24" s="49"/>
      <c r="BK24" s="55"/>
      <c r="BL24" s="46"/>
      <c r="BM24" s="47"/>
      <c r="BO24" s="48"/>
      <c r="BP24" s="49"/>
      <c r="BQ24" s="55"/>
      <c r="BR24" s="46"/>
      <c r="BS24" s="47"/>
      <c r="BU24" s="48"/>
      <c r="BV24" s="49"/>
      <c r="BW24" s="55"/>
      <c r="BX24" s="46"/>
      <c r="BY24" s="47"/>
      <c r="CA24" s="48"/>
      <c r="CB24" s="49"/>
      <c r="CC24" s="55"/>
      <c r="CD24" s="46"/>
      <c r="CE24" s="47"/>
      <c r="CG24" s="48"/>
      <c r="CH24" s="49"/>
      <c r="CI24" s="55"/>
      <c r="CJ24" s="46"/>
      <c r="CK24" s="47"/>
      <c r="CM24" s="48"/>
      <c r="CN24" s="49"/>
      <c r="CO24" s="55"/>
      <c r="CP24" s="46"/>
      <c r="CQ24" s="47"/>
      <c r="CS24" s="48"/>
      <c r="CT24" s="49"/>
      <c r="CU24" s="55"/>
      <c r="CV24" s="46"/>
      <c r="CW24" s="47"/>
      <c r="CY24" s="48"/>
      <c r="CZ24" s="49"/>
      <c r="DA24" s="55"/>
      <c r="DB24" s="46"/>
      <c r="DC24" s="47"/>
      <c r="DE24" s="48"/>
      <c r="DF24" s="49"/>
      <c r="DG24" s="55"/>
      <c r="DH24" s="46"/>
      <c r="DI24" s="47"/>
      <c r="DK24" s="48"/>
      <c r="DL24" s="49"/>
      <c r="DM24" s="55"/>
      <c r="DN24" s="46"/>
      <c r="DO24" s="47"/>
      <c r="DQ24" s="48"/>
      <c r="DR24" s="49"/>
      <c r="DS24" s="55"/>
      <c r="DT24" s="46"/>
      <c r="DU24" s="47"/>
      <c r="DW24" s="48"/>
      <c r="DX24" s="49"/>
      <c r="DY24" s="55"/>
      <c r="DZ24" s="46"/>
      <c r="EA24" s="47"/>
      <c r="EC24" s="48"/>
      <c r="ED24" s="49"/>
      <c r="EE24" s="55"/>
      <c r="EF24" s="46"/>
      <c r="EG24" s="47"/>
      <c r="EI24" s="48"/>
      <c r="EJ24" s="49"/>
      <c r="EK24" s="55"/>
      <c r="EL24" s="46"/>
      <c r="EM24" s="47"/>
      <c r="EO24" s="48"/>
      <c r="EP24" s="49"/>
      <c r="EQ24" s="55"/>
      <c r="ER24" s="46"/>
      <c r="ES24" s="47"/>
      <c r="EU24" s="48"/>
      <c r="EV24" s="49"/>
      <c r="EW24" s="55"/>
      <c r="EX24" s="46"/>
      <c r="EY24" s="47"/>
      <c r="FA24" s="48"/>
      <c r="FB24" s="49"/>
      <c r="FC24" s="55"/>
      <c r="FD24" s="46"/>
      <c r="FE24" s="47"/>
      <c r="FG24" s="48"/>
      <c r="FH24" s="49"/>
      <c r="FI24" s="55"/>
      <c r="FJ24" s="46"/>
      <c r="FK24" s="47"/>
      <c r="FM24" s="48"/>
      <c r="FN24" s="49"/>
      <c r="FO24" s="55"/>
      <c r="FP24" s="46"/>
      <c r="FQ24" s="47"/>
      <c r="FS24" s="48"/>
      <c r="FT24" s="49"/>
      <c r="FU24" s="55"/>
      <c r="FV24" s="46"/>
      <c r="FW24" s="47"/>
      <c r="FY24" s="48"/>
      <c r="FZ24" s="49"/>
      <c r="GA24" s="55"/>
      <c r="GB24" s="46"/>
      <c r="GC24" s="47"/>
      <c r="GE24" s="48"/>
      <c r="GF24" s="49"/>
      <c r="GG24" s="55"/>
      <c r="GH24" s="46"/>
      <c r="GI24" s="47"/>
      <c r="GK24" s="48"/>
      <c r="GL24" s="49"/>
      <c r="GM24" s="55"/>
      <c r="GN24" s="46"/>
      <c r="GO24" s="47"/>
      <c r="GQ24" s="48"/>
      <c r="GR24" s="49"/>
      <c r="GS24" s="55"/>
      <c r="GT24" s="46"/>
      <c r="GU24" s="47"/>
      <c r="GW24" s="48"/>
      <c r="GX24" s="49"/>
      <c r="GY24" s="55"/>
      <c r="GZ24" s="46"/>
      <c r="HA24" s="47"/>
      <c r="HC24" s="48"/>
      <c r="HD24" s="49"/>
      <c r="HE24" s="55"/>
      <c r="HF24" s="46"/>
      <c r="HG24" s="47"/>
      <c r="HI24" s="48"/>
      <c r="HJ24" s="49"/>
      <c r="HK24" s="55"/>
      <c r="HL24" s="46"/>
      <c r="HM24" s="47"/>
      <c r="HO24" s="48"/>
      <c r="HP24" s="49"/>
      <c r="HQ24" s="55"/>
      <c r="HR24" s="46"/>
      <c r="HS24" s="47"/>
      <c r="HU24" s="48"/>
      <c r="HV24" s="49"/>
      <c r="HW24" s="55"/>
      <c r="HX24" s="46"/>
      <c r="HY24" s="47"/>
      <c r="IA24" s="48"/>
      <c r="IB24" s="49"/>
      <c r="IC24" s="55"/>
      <c r="ID24" s="46"/>
      <c r="IE24" s="47"/>
      <c r="IG24" s="48"/>
      <c r="IH24" s="49"/>
      <c r="II24" s="55"/>
      <c r="IJ24" s="46"/>
      <c r="IK24" s="47"/>
      <c r="IM24" s="48"/>
      <c r="IN24" s="49"/>
      <c r="IO24" s="55"/>
      <c r="IP24" s="46"/>
      <c r="IQ24" s="47"/>
      <c r="IS24" s="48"/>
      <c r="IT24" s="49"/>
      <c r="IU24" s="55"/>
      <c r="IV24" s="46"/>
      <c r="IW24" s="47"/>
      <c r="IY24" s="48"/>
      <c r="IZ24" s="49"/>
      <c r="JA24" s="55"/>
      <c r="JB24" s="46"/>
      <c r="JC24" s="47"/>
      <c r="JE24" s="48"/>
      <c r="JF24" s="49"/>
      <c r="JG24" s="55"/>
      <c r="JH24" s="46"/>
      <c r="JI24" s="47"/>
      <c r="JK24" s="48"/>
      <c r="JL24" s="49"/>
      <c r="JM24" s="55"/>
      <c r="JN24" s="46"/>
      <c r="JO24" s="47"/>
      <c r="JQ24" s="48"/>
      <c r="JR24" s="49"/>
      <c r="JS24" s="55"/>
      <c r="JT24" s="46"/>
      <c r="JU24" s="47"/>
      <c r="JW24" s="48"/>
      <c r="JX24" s="49"/>
      <c r="JY24" s="55"/>
      <c r="JZ24" s="46"/>
      <c r="KA24" s="47"/>
      <c r="KC24" s="48"/>
      <c r="KD24" s="49"/>
      <c r="KE24" s="55"/>
      <c r="KF24" s="46"/>
      <c r="KG24" s="47"/>
      <c r="KI24" s="48"/>
      <c r="KJ24" s="49"/>
      <c r="KK24" s="55"/>
      <c r="KL24" s="46"/>
      <c r="KM24" s="47"/>
      <c r="KO24" s="48"/>
      <c r="KP24" s="49"/>
      <c r="KQ24" s="55"/>
      <c r="KR24" s="46"/>
      <c r="KS24" s="47"/>
      <c r="KU24" s="48"/>
      <c r="KV24" s="49"/>
      <c r="KW24" s="55"/>
      <c r="KX24" s="46"/>
      <c r="KY24" s="47"/>
      <c r="LA24" s="48"/>
      <c r="LB24" s="49"/>
      <c r="LC24" s="55"/>
      <c r="LD24" s="46"/>
      <c r="LE24" s="47"/>
      <c r="LG24" s="48"/>
      <c r="LH24" s="49"/>
      <c r="LI24" s="55"/>
      <c r="LJ24" s="46"/>
      <c r="LK24" s="47"/>
      <c r="LM24" s="48"/>
      <c r="LN24" s="49"/>
      <c r="LO24" s="55"/>
      <c r="LP24" s="46"/>
      <c r="LQ24" s="47"/>
      <c r="LS24" s="48"/>
      <c r="LT24" s="49"/>
      <c r="LU24" s="55"/>
      <c r="LV24" s="46"/>
      <c r="LW24" s="47"/>
      <c r="LY24" s="48"/>
      <c r="LZ24" s="49"/>
      <c r="MA24" s="55"/>
      <c r="MB24" s="46"/>
      <c r="MC24" s="47"/>
      <c r="ME24" s="48"/>
      <c r="MF24" s="49"/>
      <c r="MG24" s="55"/>
      <c r="MH24" s="69"/>
      <c r="MI24" s="69"/>
      <c r="MJ24" s="69"/>
      <c r="MK24" s="13">
        <f t="shared" si="110"/>
        <v>0</v>
      </c>
      <c r="ML24" s="13">
        <f t="shared" si="111"/>
        <v>0</v>
      </c>
      <c r="MM24" s="13">
        <f t="shared" si="112"/>
        <v>0</v>
      </c>
      <c r="MN24" s="13">
        <f t="shared" si="113"/>
        <v>0</v>
      </c>
      <c r="MO24" s="13">
        <f t="shared" si="114"/>
        <v>0</v>
      </c>
      <c r="MP24" s="13">
        <f t="shared" si="115"/>
        <v>0</v>
      </c>
      <c r="MQ24" s="13">
        <f t="shared" si="116"/>
        <v>0</v>
      </c>
      <c r="MR24" s="13">
        <f t="shared" si="117"/>
        <v>0</v>
      </c>
      <c r="MS24" s="13">
        <f t="shared" si="118"/>
        <v>0</v>
      </c>
      <c r="MT24" s="13">
        <f t="shared" si="119"/>
        <v>0</v>
      </c>
      <c r="MU24" s="13">
        <f t="shared" si="120"/>
        <v>0</v>
      </c>
      <c r="MV24" s="13">
        <f t="shared" si="121"/>
        <v>0</v>
      </c>
      <c r="MW24" s="13">
        <f t="shared" si="122"/>
        <v>0</v>
      </c>
      <c r="MX24" s="13">
        <f t="shared" si="123"/>
        <v>0</v>
      </c>
      <c r="MY24" s="13">
        <f t="shared" si="124"/>
        <v>0</v>
      </c>
      <c r="MZ24" s="13">
        <f t="shared" si="125"/>
        <v>0</v>
      </c>
      <c r="NA24" s="13">
        <f t="shared" si="126"/>
        <v>0</v>
      </c>
      <c r="NB24" s="13">
        <f t="shared" si="127"/>
        <v>0</v>
      </c>
      <c r="NC24" s="13">
        <f t="shared" si="128"/>
        <v>0</v>
      </c>
      <c r="ND24" s="13">
        <f t="shared" si="129"/>
        <v>0</v>
      </c>
      <c r="NE24" s="13">
        <f t="shared" si="130"/>
        <v>0</v>
      </c>
      <c r="NF24" s="13">
        <f t="shared" si="131"/>
        <v>0</v>
      </c>
      <c r="NG24" s="13">
        <f t="shared" si="132"/>
        <v>0</v>
      </c>
      <c r="NH24" s="13">
        <f t="shared" si="133"/>
        <v>0</v>
      </c>
      <c r="NI24" s="13">
        <f t="shared" si="134"/>
        <v>0</v>
      </c>
      <c r="NJ24" s="13">
        <f t="shared" si="135"/>
        <v>0</v>
      </c>
      <c r="NK24" s="13">
        <f t="shared" si="136"/>
        <v>0</v>
      </c>
      <c r="NL24" s="13">
        <f t="shared" si="137"/>
        <v>0</v>
      </c>
      <c r="NM24" s="13">
        <f t="shared" si="138"/>
        <v>0</v>
      </c>
      <c r="NN24" s="13">
        <f t="shared" si="139"/>
        <v>0</v>
      </c>
      <c r="NO24" s="13">
        <f t="shared" si="140"/>
        <v>0</v>
      </c>
      <c r="NP24" s="13">
        <f t="shared" si="141"/>
        <v>0</v>
      </c>
      <c r="NQ24" s="13">
        <f t="shared" si="142"/>
        <v>0</v>
      </c>
      <c r="NR24" s="13">
        <f t="shared" si="143"/>
        <v>0</v>
      </c>
      <c r="NS24" s="13">
        <f t="shared" si="144"/>
        <v>0</v>
      </c>
      <c r="NT24" s="13">
        <f t="shared" si="145"/>
        <v>0</v>
      </c>
      <c r="NU24" s="13">
        <f t="shared" si="146"/>
        <v>0</v>
      </c>
      <c r="NV24" s="13">
        <f t="shared" si="147"/>
        <v>0</v>
      </c>
      <c r="NW24" s="13">
        <f t="shared" si="148"/>
        <v>0</v>
      </c>
      <c r="NX24" s="13">
        <f t="shared" si="149"/>
        <v>0</v>
      </c>
      <c r="NY24" s="13">
        <f t="shared" si="150"/>
        <v>0</v>
      </c>
      <c r="NZ24" s="13">
        <f t="shared" si="151"/>
        <v>0</v>
      </c>
      <c r="OA24" s="13">
        <f t="shared" si="152"/>
        <v>0</v>
      </c>
      <c r="OB24" s="13">
        <f t="shared" si="153"/>
        <v>0</v>
      </c>
      <c r="OC24" s="13">
        <f t="shared" si="154"/>
        <v>0</v>
      </c>
      <c r="OD24" s="13">
        <f t="shared" si="155"/>
        <v>0</v>
      </c>
      <c r="OE24" s="13">
        <f t="shared" si="156"/>
        <v>0</v>
      </c>
      <c r="OF24" s="13">
        <f t="shared" si="157"/>
        <v>0</v>
      </c>
      <c r="OG24" s="13">
        <f t="shared" si="158"/>
        <v>0</v>
      </c>
      <c r="OH24" s="13">
        <f t="shared" si="159"/>
        <v>0</v>
      </c>
      <c r="OI24" s="13">
        <f t="shared" si="160"/>
        <v>0</v>
      </c>
      <c r="OJ24" s="13">
        <f t="shared" si="161"/>
        <v>0</v>
      </c>
      <c r="OK24" s="13">
        <f t="shared" si="162"/>
        <v>0</v>
      </c>
      <c r="OL24" s="13">
        <f t="shared" si="163"/>
        <v>0</v>
      </c>
      <c r="OM24" s="13">
        <f t="shared" si="164"/>
        <v>0</v>
      </c>
      <c r="ON24" s="13">
        <f t="shared" si="165"/>
        <v>0</v>
      </c>
      <c r="OO24" s="13">
        <f t="shared" si="166"/>
        <v>0</v>
      </c>
      <c r="OP24" s="13">
        <f t="shared" si="167"/>
        <v>0</v>
      </c>
      <c r="OQ24" s="13">
        <f t="shared" si="168"/>
        <v>0</v>
      </c>
      <c r="OR24" s="13">
        <f t="shared" si="169"/>
        <v>0</v>
      </c>
      <c r="OS24" s="13">
        <f t="shared" si="170"/>
        <v>0</v>
      </c>
      <c r="OT24" s="13">
        <f t="shared" si="171"/>
        <v>0</v>
      </c>
      <c r="OU24" s="13">
        <f t="shared" si="172"/>
        <v>0</v>
      </c>
      <c r="OV24" s="13">
        <f t="shared" si="173"/>
        <v>0</v>
      </c>
      <c r="OW24" s="13">
        <f t="shared" si="174"/>
        <v>0</v>
      </c>
      <c r="OX24" s="13">
        <f t="shared" si="175"/>
        <v>0</v>
      </c>
      <c r="OY24" s="13">
        <f t="shared" si="176"/>
        <v>0</v>
      </c>
      <c r="OZ24" s="13">
        <f t="shared" si="177"/>
        <v>0</v>
      </c>
      <c r="PA24" s="13">
        <f t="shared" si="178"/>
        <v>0</v>
      </c>
      <c r="PB24" s="13">
        <f t="shared" si="179"/>
        <v>0</v>
      </c>
      <c r="PC24" s="13">
        <f t="shared" si="180"/>
        <v>0</v>
      </c>
      <c r="PD24" s="13">
        <f t="shared" si="181"/>
        <v>0</v>
      </c>
      <c r="PE24" s="13">
        <f t="shared" si="182"/>
        <v>0</v>
      </c>
      <c r="PF24" s="13">
        <f t="shared" si="183"/>
        <v>0</v>
      </c>
      <c r="PG24" s="13">
        <f t="shared" si="184"/>
        <v>0</v>
      </c>
      <c r="PH24" s="13">
        <f t="shared" si="185"/>
        <v>0</v>
      </c>
      <c r="PI24" s="13">
        <f t="shared" si="186"/>
        <v>0</v>
      </c>
      <c r="PJ24" s="13">
        <f t="shared" si="187"/>
        <v>0</v>
      </c>
      <c r="PK24" s="13">
        <f t="shared" si="188"/>
        <v>0</v>
      </c>
      <c r="PL24" s="13">
        <f t="shared" si="189"/>
        <v>0</v>
      </c>
      <c r="PM24" s="13">
        <f t="shared" si="190"/>
        <v>0</v>
      </c>
      <c r="PN24" s="13">
        <f t="shared" si="191"/>
        <v>0</v>
      </c>
      <c r="PO24" s="13">
        <f t="shared" si="192"/>
        <v>0</v>
      </c>
      <c r="PP24" s="13">
        <f t="shared" si="193"/>
        <v>0</v>
      </c>
      <c r="PQ24" s="13">
        <f t="shared" si="194"/>
        <v>0</v>
      </c>
      <c r="PR24" s="13">
        <f t="shared" si="195"/>
        <v>0</v>
      </c>
      <c r="PS24" s="13">
        <f t="shared" si="196"/>
        <v>0</v>
      </c>
      <c r="PT24" s="13">
        <f t="shared" si="197"/>
        <v>0</v>
      </c>
      <c r="PU24" s="13">
        <f t="shared" si="198"/>
        <v>0</v>
      </c>
      <c r="PV24" s="13">
        <f t="shared" si="199"/>
        <v>0</v>
      </c>
      <c r="PW24" s="13">
        <f t="shared" si="200"/>
        <v>0</v>
      </c>
      <c r="PX24" s="13">
        <f t="shared" si="201"/>
        <v>0</v>
      </c>
      <c r="PY24" s="13">
        <f t="shared" si="202"/>
        <v>0</v>
      </c>
      <c r="PZ24" s="13">
        <f t="shared" si="203"/>
        <v>0</v>
      </c>
      <c r="QA24" s="13">
        <f t="shared" si="204"/>
        <v>0</v>
      </c>
      <c r="QB24" s="13">
        <f t="shared" si="205"/>
        <v>0</v>
      </c>
      <c r="QC24" s="13">
        <f t="shared" si="206"/>
        <v>0</v>
      </c>
      <c r="QD24" s="13">
        <f t="shared" si="207"/>
        <v>0</v>
      </c>
      <c r="QE24" s="13">
        <f t="shared" si="208"/>
        <v>0</v>
      </c>
      <c r="QF24" s="13">
        <f t="shared" si="209"/>
        <v>0</v>
      </c>
      <c r="QH24" s="11">
        <f>RANK(QL24,$QL$3:$QL$26)+COUNTIF(QL$3:QL24,QL24)-1</f>
        <v>22</v>
      </c>
      <c r="QI24" s="23">
        <f t="array" ref="QI24">SUM(IF(QL24&lt;$QL$3:$QL$26,1/COUNTIF($QL$3:$QL$26,$QL$3:$QL$26)))+1</f>
        <v>1</v>
      </c>
      <c r="QJ24" s="11" t="str">
        <f>Sheet2!A68</f>
        <v>Belgium</v>
      </c>
      <c r="QK24" s="11" t="str">
        <f>IFERROR(VLOOKUP($QJ24,Sheet2!$A:$B,2,0),0)</f>
        <v>Belgium</v>
      </c>
      <c r="QL24" s="13">
        <f t="shared" si="210"/>
        <v>0</v>
      </c>
      <c r="QM24" s="13"/>
      <c r="QN24" s="13">
        <f>RANK(QQ24,$QQ$4:$QQ$69)+COUNTIF(QQ$4:QQ24,QQ24)-1</f>
        <v>21</v>
      </c>
      <c r="QO24" s="29">
        <f t="array" ref="QO24">SUM(IF(QQ24&lt;$QQ$4:$QQ$69,1/COUNTIF($QQ$4:$QQ$69,$QQ$4:$QQ$69)))+1</f>
        <v>1</v>
      </c>
      <c r="QP24" s="11" t="str">
        <f>Sheet3!R22</f>
        <v>D. Alaba (Austria)</v>
      </c>
      <c r="QQ24" s="13">
        <f t="shared" si="211"/>
        <v>0</v>
      </c>
      <c r="QS24" s="11">
        <f>'Euro 2016'!Y84</f>
        <v>11</v>
      </c>
      <c r="QT24" s="11" t="str">
        <f>IFERROR(VLOOKUP('Euro 2016'!R84,Sheet2!$A:$B,2,0),0)</f>
        <v>Sweden</v>
      </c>
      <c r="QU24" s="11">
        <f t="shared" si="213"/>
        <v>0</v>
      </c>
      <c r="QX24" s="10"/>
    </row>
    <row r="25" spans="2:466">
      <c r="E25" s="55"/>
      <c r="F25" s="55"/>
      <c r="G25" s="10"/>
      <c r="H25" s="10"/>
      <c r="I25" s="10"/>
      <c r="J25" s="10">
        <f t="shared" si="214"/>
        <v>22</v>
      </c>
      <c r="K25" s="39" t="str">
        <f>IFERROR(IF(L25="","",IF(ISNUMBER(MATCH(HLOOKUP($J25,$MK$74:$QF$89,($QG$79-$QG$74+1),0),K$4:K24,0)),"",HLOOKUP($J25,$MK$74:$QF$89,($QG$79-$QG$74+1),0))),"")</f>
        <v/>
      </c>
      <c r="L25" s="40" t="str">
        <f t="shared" si="215"/>
        <v/>
      </c>
      <c r="M25" s="41" t="str">
        <f t="array" ref="M25">IFERROR(IF(HLOOKUP($J25,$MK$74:$QF$89,($QG$83-$QG$74+1),0)=0,"",HLOOKUP($J25,$MK$74:$QF$89,($QG$83-$QG$74+1),0)),0)</f>
        <v/>
      </c>
      <c r="N25" s="10"/>
      <c r="O25" s="10">
        <f t="shared" si="216"/>
        <v>22</v>
      </c>
      <c r="P25" s="39" t="str">
        <f>IFERROR(IF(Q25="","",IF(ISNUMBER(MATCH(HLOOKUP($T25,$MK$75:$OP$89,($QG$80-$QG$75+1),0),P$4:P24,0)),"",HLOOKUP($T25,$MK$75:$OP$89,($QG$80-$QG$75+1),0))),"")</f>
        <v/>
      </c>
      <c r="Q25" s="40" t="str">
        <f t="shared" si="217"/>
        <v/>
      </c>
      <c r="R25" s="41" t="str">
        <f t="array" ref="R25">IFERROR(IF(HLOOKUP($O25,$MK$75:$QF$89,($QG$89-$QG$75+1),0)=0,"",HLOOKUP($O25,$MK$75:$QF$89,($QG$89-$QG$75+1),0)),0)</f>
        <v/>
      </c>
      <c r="S25" s="10"/>
      <c r="T25" s="10">
        <f t="shared" si="218"/>
        <v>22</v>
      </c>
      <c r="U25" s="39" t="str">
        <f>IFERROR(IF(V25="","",IF(ISNUMBER(MATCH(HLOOKUP($O25,$MK$76:$QF$89,($QG$81-$QG$76+1),0),U$4:U24,0)),"",HLOOKUP($O25,$MK$76:$QF$89,($QG$81-$QG$76+1),0))),"")</f>
        <v/>
      </c>
      <c r="V25" s="40" t="str">
        <f t="shared" si="106"/>
        <v/>
      </c>
      <c r="W25" s="41" t="str">
        <f t="array" ref="W25">IFERROR(IF(HLOOKUP($T25,$MK$76:$QF$89,($QG$87-$QG$76+1),0)=0,"",HLOOKUP($T25,$MK$76:$QF$89,($QG$87-$QG$76+1),0)),0)</f>
        <v/>
      </c>
      <c r="Y25" s="9">
        <v>22</v>
      </c>
      <c r="Z25" s="39" t="str">
        <f>IFERROR(IF(AA25="","",IF(ISNUMBER(MATCH(VLOOKUP($Y25,$QH$3:$QL$26,2,0),Z$4:Z24,0)),"",VLOOKUP($Y25,$QH$3:$QL$26,2,0))),"")</f>
        <v/>
      </c>
      <c r="AA25" s="40" t="str">
        <f t="shared" si="107"/>
        <v/>
      </c>
      <c r="AB25" s="42" t="str">
        <f t="shared" si="108"/>
        <v/>
      </c>
      <c r="AC25" s="43" t="str">
        <f t="shared" si="109"/>
        <v/>
      </c>
      <c r="AE25" s="29">
        <f t="array" ref="AE25">IFERROR(SUM(IF(AG25&lt;$AG$4:$AG$69,1/COUNTIF($AG$4:$AG$69,$AG$4:$AG$69)))+1,0)</f>
        <v>1</v>
      </c>
      <c r="AF25" s="44" t="str">
        <f>Sheet3!R23</f>
        <v>D. Origi (Belgium)</v>
      </c>
      <c r="AG25" s="45">
        <v>0</v>
      </c>
      <c r="AH25" s="29">
        <f t="shared" si="212"/>
        <v>15</v>
      </c>
      <c r="AI25" s="10"/>
      <c r="AJ25" s="10"/>
      <c r="AK25" s="10"/>
      <c r="AL25" s="13">
        <f>IF(OR(ISBLANK('Euro 2016'!L44),ISBLANK('Euro 2016'!M44)),0,1)</f>
        <v>1</v>
      </c>
      <c r="AM25" s="11" t="s">
        <v>2390</v>
      </c>
      <c r="AN25" s="11" t="str">
        <f>IFERROR(VLOOKUP(IF(VLOOKUP($AM25,'Euro 2016'!$B$23:$N$87,10,0)="","",VLOOKUP($AM25,'Euro 2016'!$B$23:$N$87,10,0)),Sheet2!$A:$B,2,0),"")</f>
        <v>Belgium</v>
      </c>
      <c r="AO25" s="11" t="str">
        <f>IFERROR(VLOOKUP(IF(VLOOKUP($AM25,'Euro 2016'!$B$23:$N$87,13,0)="","",VLOOKUP($AM25,'Euro 2016'!$B$23:$N$87,13,0)),Sheet2!$A:$B,2,0),"")</f>
        <v>Republic of Ireland</v>
      </c>
      <c r="AQ25" s="13">
        <f>IFERROR(IF(VLOOKUP($AM25,'Euro 2016'!$B$23:$N$87,11,0)="","",VLOOKUP($AM25,'Euro 2016'!$B$23:$N$87,11,0)),"")</f>
        <v>4</v>
      </c>
      <c r="AR25" s="13">
        <f>IFERROR(IF(VLOOKUP($AM25,'Euro 2016'!$B$23:$N$87,12,0)="","",VLOOKUP($AM25,'Euro 2016'!$B$23:$N$87,12,0)),"")</f>
        <v>8</v>
      </c>
      <c r="AT25" s="46"/>
      <c r="AU25" s="47"/>
      <c r="AW25" s="48"/>
      <c r="AX25" s="49"/>
      <c r="AY25" s="55"/>
      <c r="AZ25" s="46"/>
      <c r="BA25" s="47"/>
      <c r="BC25" s="48"/>
      <c r="BD25" s="49"/>
      <c r="BE25" s="55"/>
      <c r="BF25" s="46"/>
      <c r="BG25" s="47"/>
      <c r="BI25" s="48"/>
      <c r="BJ25" s="49"/>
      <c r="BK25" s="55"/>
      <c r="BL25" s="46"/>
      <c r="BM25" s="47"/>
      <c r="BO25" s="48"/>
      <c r="BP25" s="49"/>
      <c r="BQ25" s="55"/>
      <c r="BR25" s="46"/>
      <c r="BS25" s="47"/>
      <c r="BU25" s="48"/>
      <c r="BV25" s="49"/>
      <c r="BW25" s="55"/>
      <c r="BX25" s="46"/>
      <c r="BY25" s="47"/>
      <c r="CA25" s="48"/>
      <c r="CB25" s="49"/>
      <c r="CC25" s="55"/>
      <c r="CD25" s="46"/>
      <c r="CE25" s="47"/>
      <c r="CG25" s="48"/>
      <c r="CH25" s="49"/>
      <c r="CI25" s="55"/>
      <c r="CJ25" s="46"/>
      <c r="CK25" s="47"/>
      <c r="CM25" s="48"/>
      <c r="CN25" s="49"/>
      <c r="CO25" s="55"/>
      <c r="CP25" s="46"/>
      <c r="CQ25" s="47"/>
      <c r="CS25" s="48"/>
      <c r="CT25" s="49"/>
      <c r="CU25" s="55"/>
      <c r="CV25" s="46"/>
      <c r="CW25" s="47"/>
      <c r="CY25" s="48"/>
      <c r="CZ25" s="49"/>
      <c r="DA25" s="55"/>
      <c r="DB25" s="46"/>
      <c r="DC25" s="47"/>
      <c r="DE25" s="48"/>
      <c r="DF25" s="49"/>
      <c r="DG25" s="55"/>
      <c r="DH25" s="46"/>
      <c r="DI25" s="47"/>
      <c r="DK25" s="48"/>
      <c r="DL25" s="49"/>
      <c r="DM25" s="55"/>
      <c r="DN25" s="46"/>
      <c r="DO25" s="47"/>
      <c r="DQ25" s="48"/>
      <c r="DR25" s="49"/>
      <c r="DS25" s="55"/>
      <c r="DT25" s="46"/>
      <c r="DU25" s="47"/>
      <c r="DW25" s="48"/>
      <c r="DX25" s="49"/>
      <c r="DY25" s="55"/>
      <c r="DZ25" s="46"/>
      <c r="EA25" s="47"/>
      <c r="EC25" s="48"/>
      <c r="ED25" s="49"/>
      <c r="EE25" s="55"/>
      <c r="EF25" s="46"/>
      <c r="EG25" s="47"/>
      <c r="EI25" s="48"/>
      <c r="EJ25" s="49"/>
      <c r="EK25" s="55"/>
      <c r="EL25" s="46"/>
      <c r="EM25" s="47"/>
      <c r="EO25" s="48"/>
      <c r="EP25" s="49"/>
      <c r="EQ25" s="55"/>
      <c r="ER25" s="46"/>
      <c r="ES25" s="47"/>
      <c r="EU25" s="48"/>
      <c r="EV25" s="49"/>
      <c r="EW25" s="55"/>
      <c r="EX25" s="46"/>
      <c r="EY25" s="47"/>
      <c r="FA25" s="48"/>
      <c r="FB25" s="49"/>
      <c r="FC25" s="55"/>
      <c r="FD25" s="46"/>
      <c r="FE25" s="47"/>
      <c r="FG25" s="48"/>
      <c r="FH25" s="49"/>
      <c r="FI25" s="55"/>
      <c r="FJ25" s="46"/>
      <c r="FK25" s="47"/>
      <c r="FM25" s="48"/>
      <c r="FN25" s="49"/>
      <c r="FO25" s="55"/>
      <c r="FP25" s="46"/>
      <c r="FQ25" s="47"/>
      <c r="FS25" s="48"/>
      <c r="FT25" s="49"/>
      <c r="FU25" s="55"/>
      <c r="FV25" s="46"/>
      <c r="FW25" s="47"/>
      <c r="FY25" s="48"/>
      <c r="FZ25" s="49"/>
      <c r="GA25" s="55"/>
      <c r="GB25" s="46"/>
      <c r="GC25" s="47"/>
      <c r="GE25" s="48"/>
      <c r="GF25" s="49"/>
      <c r="GG25" s="55"/>
      <c r="GH25" s="46"/>
      <c r="GI25" s="47"/>
      <c r="GK25" s="48"/>
      <c r="GL25" s="49"/>
      <c r="GM25" s="55"/>
      <c r="GN25" s="46"/>
      <c r="GO25" s="47"/>
      <c r="GQ25" s="48"/>
      <c r="GR25" s="49"/>
      <c r="GS25" s="55"/>
      <c r="GT25" s="46"/>
      <c r="GU25" s="47"/>
      <c r="GW25" s="48"/>
      <c r="GX25" s="49"/>
      <c r="GY25" s="55"/>
      <c r="GZ25" s="46"/>
      <c r="HA25" s="47"/>
      <c r="HC25" s="48"/>
      <c r="HD25" s="49"/>
      <c r="HE25" s="55"/>
      <c r="HF25" s="46"/>
      <c r="HG25" s="47"/>
      <c r="HI25" s="48"/>
      <c r="HJ25" s="49"/>
      <c r="HK25" s="55"/>
      <c r="HL25" s="46"/>
      <c r="HM25" s="47"/>
      <c r="HO25" s="48"/>
      <c r="HP25" s="49"/>
      <c r="HQ25" s="55"/>
      <c r="HR25" s="46"/>
      <c r="HS25" s="47"/>
      <c r="HU25" s="48"/>
      <c r="HV25" s="49"/>
      <c r="HW25" s="55"/>
      <c r="HX25" s="46"/>
      <c r="HY25" s="47"/>
      <c r="IA25" s="48"/>
      <c r="IB25" s="49"/>
      <c r="IC25" s="55"/>
      <c r="ID25" s="46"/>
      <c r="IE25" s="47"/>
      <c r="IG25" s="48"/>
      <c r="IH25" s="49"/>
      <c r="II25" s="55"/>
      <c r="IJ25" s="46"/>
      <c r="IK25" s="47"/>
      <c r="IM25" s="48"/>
      <c r="IN25" s="49"/>
      <c r="IO25" s="55"/>
      <c r="IP25" s="46"/>
      <c r="IQ25" s="47"/>
      <c r="IS25" s="48"/>
      <c r="IT25" s="49"/>
      <c r="IU25" s="55"/>
      <c r="IV25" s="46"/>
      <c r="IW25" s="47"/>
      <c r="IY25" s="48"/>
      <c r="IZ25" s="49"/>
      <c r="JA25" s="55"/>
      <c r="JB25" s="46"/>
      <c r="JC25" s="47"/>
      <c r="JE25" s="48"/>
      <c r="JF25" s="49"/>
      <c r="JG25" s="55"/>
      <c r="JH25" s="46"/>
      <c r="JI25" s="47"/>
      <c r="JK25" s="48"/>
      <c r="JL25" s="49"/>
      <c r="JM25" s="55"/>
      <c r="JN25" s="46"/>
      <c r="JO25" s="47"/>
      <c r="JQ25" s="48"/>
      <c r="JR25" s="49"/>
      <c r="JS25" s="55"/>
      <c r="JT25" s="46"/>
      <c r="JU25" s="47"/>
      <c r="JW25" s="48"/>
      <c r="JX25" s="49"/>
      <c r="JY25" s="55"/>
      <c r="JZ25" s="46"/>
      <c r="KA25" s="47"/>
      <c r="KC25" s="48"/>
      <c r="KD25" s="49"/>
      <c r="KE25" s="55"/>
      <c r="KF25" s="46"/>
      <c r="KG25" s="47"/>
      <c r="KI25" s="48"/>
      <c r="KJ25" s="49"/>
      <c r="KK25" s="55"/>
      <c r="KL25" s="46"/>
      <c r="KM25" s="47"/>
      <c r="KO25" s="48"/>
      <c r="KP25" s="49"/>
      <c r="KQ25" s="55"/>
      <c r="KR25" s="46"/>
      <c r="KS25" s="47"/>
      <c r="KU25" s="48"/>
      <c r="KV25" s="49"/>
      <c r="KW25" s="55"/>
      <c r="KX25" s="46"/>
      <c r="KY25" s="47"/>
      <c r="LA25" s="48"/>
      <c r="LB25" s="49"/>
      <c r="LC25" s="55"/>
      <c r="LD25" s="46"/>
      <c r="LE25" s="47"/>
      <c r="LG25" s="48"/>
      <c r="LH25" s="49"/>
      <c r="LI25" s="55"/>
      <c r="LJ25" s="46"/>
      <c r="LK25" s="47"/>
      <c r="LM25" s="48"/>
      <c r="LN25" s="49"/>
      <c r="LO25" s="55"/>
      <c r="LP25" s="46"/>
      <c r="LQ25" s="47"/>
      <c r="LS25" s="48"/>
      <c r="LT25" s="49"/>
      <c r="LU25" s="55"/>
      <c r="LV25" s="46"/>
      <c r="LW25" s="47"/>
      <c r="LY25" s="48"/>
      <c r="LZ25" s="49"/>
      <c r="MA25" s="55"/>
      <c r="MB25" s="46"/>
      <c r="MC25" s="47"/>
      <c r="ME25" s="48"/>
      <c r="MF25" s="49"/>
      <c r="MG25" s="55"/>
      <c r="MH25" s="69"/>
      <c r="MI25" s="69"/>
      <c r="MJ25" s="69"/>
      <c r="MK25" s="13">
        <f t="shared" si="110"/>
        <v>0</v>
      </c>
      <c r="ML25" s="13">
        <f t="shared" si="111"/>
        <v>0</v>
      </c>
      <c r="MM25" s="13">
        <f t="shared" si="112"/>
        <v>0</v>
      </c>
      <c r="MN25" s="13">
        <f t="shared" si="113"/>
        <v>0</v>
      </c>
      <c r="MO25" s="13">
        <f t="shared" si="114"/>
        <v>0</v>
      </c>
      <c r="MP25" s="13">
        <f t="shared" si="115"/>
        <v>0</v>
      </c>
      <c r="MQ25" s="13">
        <f t="shared" si="116"/>
        <v>0</v>
      </c>
      <c r="MR25" s="13">
        <f t="shared" si="117"/>
        <v>0</v>
      </c>
      <c r="MS25" s="13">
        <f t="shared" si="118"/>
        <v>0</v>
      </c>
      <c r="MT25" s="13">
        <f t="shared" si="119"/>
        <v>0</v>
      </c>
      <c r="MU25" s="13">
        <f t="shared" si="120"/>
        <v>0</v>
      </c>
      <c r="MV25" s="13">
        <f t="shared" si="121"/>
        <v>0</v>
      </c>
      <c r="MW25" s="13">
        <f t="shared" si="122"/>
        <v>0</v>
      </c>
      <c r="MX25" s="13">
        <f t="shared" si="123"/>
        <v>0</v>
      </c>
      <c r="MY25" s="13">
        <f t="shared" si="124"/>
        <v>0</v>
      </c>
      <c r="MZ25" s="13">
        <f t="shared" si="125"/>
        <v>0</v>
      </c>
      <c r="NA25" s="13">
        <f t="shared" si="126"/>
        <v>0</v>
      </c>
      <c r="NB25" s="13">
        <f t="shared" si="127"/>
        <v>0</v>
      </c>
      <c r="NC25" s="13">
        <f t="shared" si="128"/>
        <v>0</v>
      </c>
      <c r="ND25" s="13">
        <f t="shared" si="129"/>
        <v>0</v>
      </c>
      <c r="NE25" s="13">
        <f t="shared" si="130"/>
        <v>0</v>
      </c>
      <c r="NF25" s="13">
        <f t="shared" si="131"/>
        <v>0</v>
      </c>
      <c r="NG25" s="13">
        <f t="shared" si="132"/>
        <v>0</v>
      </c>
      <c r="NH25" s="13">
        <f t="shared" si="133"/>
        <v>0</v>
      </c>
      <c r="NI25" s="13">
        <f t="shared" si="134"/>
        <v>0</v>
      </c>
      <c r="NJ25" s="13">
        <f t="shared" si="135"/>
        <v>0</v>
      </c>
      <c r="NK25" s="13">
        <f t="shared" si="136"/>
        <v>0</v>
      </c>
      <c r="NL25" s="13">
        <f t="shared" si="137"/>
        <v>0</v>
      </c>
      <c r="NM25" s="13">
        <f t="shared" si="138"/>
        <v>0</v>
      </c>
      <c r="NN25" s="13">
        <f t="shared" si="139"/>
        <v>0</v>
      </c>
      <c r="NO25" s="13">
        <f t="shared" si="140"/>
        <v>0</v>
      </c>
      <c r="NP25" s="13">
        <f t="shared" si="141"/>
        <v>0</v>
      </c>
      <c r="NQ25" s="13">
        <f t="shared" si="142"/>
        <v>0</v>
      </c>
      <c r="NR25" s="13">
        <f t="shared" si="143"/>
        <v>0</v>
      </c>
      <c r="NS25" s="13">
        <f t="shared" si="144"/>
        <v>0</v>
      </c>
      <c r="NT25" s="13">
        <f t="shared" si="145"/>
        <v>0</v>
      </c>
      <c r="NU25" s="13">
        <f t="shared" si="146"/>
        <v>0</v>
      </c>
      <c r="NV25" s="13">
        <f t="shared" si="147"/>
        <v>0</v>
      </c>
      <c r="NW25" s="13">
        <f t="shared" si="148"/>
        <v>0</v>
      </c>
      <c r="NX25" s="13">
        <f t="shared" si="149"/>
        <v>0</v>
      </c>
      <c r="NY25" s="13">
        <f t="shared" si="150"/>
        <v>0</v>
      </c>
      <c r="NZ25" s="13">
        <f t="shared" si="151"/>
        <v>0</v>
      </c>
      <c r="OA25" s="13">
        <f t="shared" si="152"/>
        <v>0</v>
      </c>
      <c r="OB25" s="13">
        <f t="shared" si="153"/>
        <v>0</v>
      </c>
      <c r="OC25" s="13">
        <f t="shared" si="154"/>
        <v>0</v>
      </c>
      <c r="OD25" s="13">
        <f t="shared" si="155"/>
        <v>0</v>
      </c>
      <c r="OE25" s="13">
        <f t="shared" si="156"/>
        <v>0</v>
      </c>
      <c r="OF25" s="13">
        <f t="shared" si="157"/>
        <v>0</v>
      </c>
      <c r="OG25" s="13">
        <f t="shared" si="158"/>
        <v>0</v>
      </c>
      <c r="OH25" s="13">
        <f t="shared" si="159"/>
        <v>0</v>
      </c>
      <c r="OI25" s="13">
        <f t="shared" si="160"/>
        <v>0</v>
      </c>
      <c r="OJ25" s="13">
        <f t="shared" si="161"/>
        <v>0</v>
      </c>
      <c r="OK25" s="13">
        <f t="shared" si="162"/>
        <v>0</v>
      </c>
      <c r="OL25" s="13">
        <f t="shared" si="163"/>
        <v>0</v>
      </c>
      <c r="OM25" s="13">
        <f t="shared" si="164"/>
        <v>0</v>
      </c>
      <c r="ON25" s="13">
        <f t="shared" si="165"/>
        <v>0</v>
      </c>
      <c r="OO25" s="13">
        <f t="shared" si="166"/>
        <v>0</v>
      </c>
      <c r="OP25" s="13">
        <f t="shared" si="167"/>
        <v>0</v>
      </c>
      <c r="OQ25" s="13">
        <f t="shared" si="168"/>
        <v>0</v>
      </c>
      <c r="OR25" s="13">
        <f t="shared" si="169"/>
        <v>0</v>
      </c>
      <c r="OS25" s="13">
        <f t="shared" si="170"/>
        <v>0</v>
      </c>
      <c r="OT25" s="13">
        <f t="shared" si="171"/>
        <v>0</v>
      </c>
      <c r="OU25" s="13">
        <f t="shared" si="172"/>
        <v>0</v>
      </c>
      <c r="OV25" s="13">
        <f t="shared" si="173"/>
        <v>0</v>
      </c>
      <c r="OW25" s="13">
        <f t="shared" si="174"/>
        <v>0</v>
      </c>
      <c r="OX25" s="13">
        <f t="shared" si="175"/>
        <v>0</v>
      </c>
      <c r="OY25" s="13">
        <f t="shared" si="176"/>
        <v>0</v>
      </c>
      <c r="OZ25" s="13">
        <f t="shared" si="177"/>
        <v>0</v>
      </c>
      <c r="PA25" s="13">
        <f t="shared" si="178"/>
        <v>0</v>
      </c>
      <c r="PB25" s="13">
        <f t="shared" si="179"/>
        <v>0</v>
      </c>
      <c r="PC25" s="13">
        <f t="shared" si="180"/>
        <v>0</v>
      </c>
      <c r="PD25" s="13">
        <f t="shared" si="181"/>
        <v>0</v>
      </c>
      <c r="PE25" s="13">
        <f t="shared" si="182"/>
        <v>0</v>
      </c>
      <c r="PF25" s="13">
        <f t="shared" si="183"/>
        <v>0</v>
      </c>
      <c r="PG25" s="13">
        <f t="shared" si="184"/>
        <v>0</v>
      </c>
      <c r="PH25" s="13">
        <f t="shared" si="185"/>
        <v>0</v>
      </c>
      <c r="PI25" s="13">
        <f t="shared" si="186"/>
        <v>0</v>
      </c>
      <c r="PJ25" s="13">
        <f t="shared" si="187"/>
        <v>0</v>
      </c>
      <c r="PK25" s="13">
        <f t="shared" si="188"/>
        <v>0</v>
      </c>
      <c r="PL25" s="13">
        <f t="shared" si="189"/>
        <v>0</v>
      </c>
      <c r="PM25" s="13">
        <f t="shared" si="190"/>
        <v>0</v>
      </c>
      <c r="PN25" s="13">
        <f t="shared" si="191"/>
        <v>0</v>
      </c>
      <c r="PO25" s="13">
        <f t="shared" si="192"/>
        <v>0</v>
      </c>
      <c r="PP25" s="13">
        <f t="shared" si="193"/>
        <v>0</v>
      </c>
      <c r="PQ25" s="13">
        <f t="shared" si="194"/>
        <v>0</v>
      </c>
      <c r="PR25" s="13">
        <f t="shared" si="195"/>
        <v>0</v>
      </c>
      <c r="PS25" s="13">
        <f t="shared" si="196"/>
        <v>0</v>
      </c>
      <c r="PT25" s="13">
        <f t="shared" si="197"/>
        <v>0</v>
      </c>
      <c r="PU25" s="13">
        <f t="shared" si="198"/>
        <v>0</v>
      </c>
      <c r="PV25" s="13">
        <f t="shared" si="199"/>
        <v>0</v>
      </c>
      <c r="PW25" s="13">
        <f t="shared" si="200"/>
        <v>0</v>
      </c>
      <c r="PX25" s="13">
        <f t="shared" si="201"/>
        <v>0</v>
      </c>
      <c r="PY25" s="13">
        <f t="shared" si="202"/>
        <v>0</v>
      </c>
      <c r="PZ25" s="13">
        <f t="shared" si="203"/>
        <v>0</v>
      </c>
      <c r="QA25" s="13">
        <f t="shared" si="204"/>
        <v>0</v>
      </c>
      <c r="QB25" s="13">
        <f t="shared" si="205"/>
        <v>0</v>
      </c>
      <c r="QC25" s="13">
        <f t="shared" si="206"/>
        <v>0</v>
      </c>
      <c r="QD25" s="13">
        <f t="shared" si="207"/>
        <v>0</v>
      </c>
      <c r="QE25" s="13">
        <f t="shared" si="208"/>
        <v>0</v>
      </c>
      <c r="QF25" s="13">
        <f t="shared" si="209"/>
        <v>0</v>
      </c>
      <c r="QH25" s="11">
        <f>RANK(QL25,$QL$3:$QL$26)+COUNTIF(QL$3:QL25,QL25)-1</f>
        <v>23</v>
      </c>
      <c r="QI25" s="23">
        <f t="array" ref="QI25">SUM(IF(QL25&lt;$QL$3:$QL$26,1/COUNTIF($QL$3:$QL$26,$QL$3:$QL$26)))+1</f>
        <v>1</v>
      </c>
      <c r="QJ25" s="11" t="str">
        <f>Sheet2!A69</f>
        <v>Sweden</v>
      </c>
      <c r="QK25" s="11" t="str">
        <f>IFERROR(VLOOKUP($QJ25,Sheet2!$A:$B,2,0),0)</f>
        <v>Sweden</v>
      </c>
      <c r="QL25" s="13">
        <f t="shared" si="210"/>
        <v>0</v>
      </c>
      <c r="QM25" s="13"/>
      <c r="QN25" s="13">
        <f>RANK(QQ25,$QQ$4:$QQ$69)+COUNTIF(QQ$4:QQ25,QQ25)-1</f>
        <v>22</v>
      </c>
      <c r="QO25" s="29">
        <f t="array" ref="QO25">SUM(IF(QQ25&lt;$QQ$4:$QQ$69,1/COUNTIF($QQ$4:$QQ$69,$QQ$4:$QQ$69)))+1</f>
        <v>1</v>
      </c>
      <c r="QP25" s="11" t="str">
        <f>Sheet3!R23</f>
        <v>D. Origi (Belgium)</v>
      </c>
      <c r="QQ25" s="13">
        <f t="shared" si="211"/>
        <v>0</v>
      </c>
      <c r="QS25" s="11">
        <f>'Euro 2016'!Y85</f>
        <v>12</v>
      </c>
      <c r="QT25" s="11" t="str">
        <f>IFERROR(VLOOKUP('Euro 2016'!R85,Sheet2!$A:$B,2,0),0)</f>
        <v>Slovakia</v>
      </c>
      <c r="QU25" s="11">
        <f t="shared" si="213"/>
        <v>0</v>
      </c>
      <c r="QX25" s="10"/>
    </row>
    <row r="26" spans="2:466">
      <c r="E26" s="55"/>
      <c r="F26" s="55"/>
      <c r="G26" s="10"/>
      <c r="H26" s="10"/>
      <c r="I26" s="10"/>
      <c r="J26" s="10">
        <f t="shared" si="214"/>
        <v>23</v>
      </c>
      <c r="K26" s="39" t="str">
        <f>IFERROR(IF(L26="","",IF(ISNUMBER(MATCH(HLOOKUP($J26,$MK$74:$QF$89,($QG$79-$QG$74+1),0),K$4:K25,0)),"",HLOOKUP($J26,$MK$74:$QF$89,($QG$79-$QG$74+1),0))),"")</f>
        <v/>
      </c>
      <c r="L26" s="40" t="str">
        <f t="shared" si="215"/>
        <v/>
      </c>
      <c r="M26" s="41" t="str">
        <f t="array" ref="M26">IFERROR(IF(HLOOKUP($J26,$MK$74:$QF$89,($QG$83-$QG$74+1),0)=0,"",HLOOKUP($J26,$MK$74:$QF$89,($QG$83-$QG$74+1),0)),0)</f>
        <v/>
      </c>
      <c r="N26" s="10"/>
      <c r="O26" s="10">
        <f t="shared" si="216"/>
        <v>23</v>
      </c>
      <c r="P26" s="39" t="str">
        <f>IFERROR(IF(Q26="","",IF(ISNUMBER(MATCH(HLOOKUP($T26,$MK$75:$OP$89,($QG$80-$QG$75+1),0),P$4:P25,0)),"",HLOOKUP($T26,$MK$75:$OP$89,($QG$80-$QG$75+1),0))),"")</f>
        <v/>
      </c>
      <c r="Q26" s="40" t="str">
        <f t="shared" si="217"/>
        <v/>
      </c>
      <c r="R26" s="41" t="str">
        <f t="array" ref="R26">IFERROR(IF(HLOOKUP($O26,$MK$75:$QF$89,($QG$89-$QG$75+1),0)=0,"",HLOOKUP($O26,$MK$75:$QF$89,($QG$89-$QG$75+1),0)),0)</f>
        <v/>
      </c>
      <c r="S26" s="10"/>
      <c r="T26" s="10">
        <f t="shared" si="218"/>
        <v>23</v>
      </c>
      <c r="U26" s="39" t="str">
        <f>IFERROR(IF(V26="","",IF(ISNUMBER(MATCH(HLOOKUP($O26,$MK$76:$QF$89,($QG$81-$QG$76+1),0),U$4:U25,0)),"",HLOOKUP($O26,$MK$76:$QF$89,($QG$81-$QG$76+1),0))),"")</f>
        <v/>
      </c>
      <c r="V26" s="40" t="str">
        <f t="shared" si="106"/>
        <v/>
      </c>
      <c r="W26" s="41" t="str">
        <f t="array" ref="W26">IFERROR(IF(HLOOKUP($T26,$MK$76:$QF$89,($QG$87-$QG$76+1),0)=0,"",HLOOKUP($T26,$MK$76:$QF$89,($QG$87-$QG$76+1),0)),0)</f>
        <v/>
      </c>
      <c r="Y26" s="9">
        <v>23</v>
      </c>
      <c r="Z26" s="39" t="str">
        <f>IFERROR(IF(AA26="","",IF(ISNUMBER(MATCH(VLOOKUP($Y26,$QH$3:$QL$26,2,0),Z$4:Z25,0)),"",VLOOKUP($Y26,$QH$3:$QL$26,2,0))),"")</f>
        <v/>
      </c>
      <c r="AA26" s="40" t="str">
        <f t="shared" si="107"/>
        <v/>
      </c>
      <c r="AB26" s="42" t="str">
        <f t="shared" si="108"/>
        <v/>
      </c>
      <c r="AC26" s="43" t="str">
        <f t="shared" si="109"/>
        <v/>
      </c>
      <c r="AE26" s="29">
        <f t="array" ref="AE26">IFERROR(SUM(IF(AG26&lt;$AG$4:$AG$69,1/COUNTIF($AG$4:$AG$69,$AG$4:$AG$69)))+1,0)</f>
        <v>1</v>
      </c>
      <c r="AF26" s="44" t="str">
        <f>Sheet3!R24</f>
        <v>D. Payet (France)</v>
      </c>
      <c r="AG26" s="45">
        <v>0</v>
      </c>
      <c r="AH26" s="29">
        <f t="shared" si="212"/>
        <v>15</v>
      </c>
      <c r="AI26" s="10"/>
      <c r="AJ26" s="10"/>
      <c r="AK26" s="10"/>
      <c r="AL26" s="13">
        <f>IF(OR(ISBLANK('Euro 2016'!L45),ISBLANK('Euro 2016'!M45)),0,1)</f>
        <v>1</v>
      </c>
      <c r="AM26" s="11" t="s">
        <v>2391</v>
      </c>
      <c r="AN26" s="11" t="str">
        <f>IFERROR(VLOOKUP(IF(VLOOKUP($AM26,'Euro 2016'!$B$23:$N$87,10,0)="","",VLOOKUP($AM26,'Euro 2016'!$B$23:$N$87,10,0)),Sheet2!$A:$B,2,0),"")</f>
        <v>Iceland</v>
      </c>
      <c r="AO26" s="11" t="str">
        <f>IFERROR(VLOOKUP(IF(VLOOKUP($AM26,'Euro 2016'!$B$23:$N$87,13,0)="","",VLOOKUP($AM26,'Euro 2016'!$B$23:$N$87,13,0)),Sheet2!$A:$B,2,0),"")</f>
        <v>Hungary</v>
      </c>
      <c r="AQ26" s="13">
        <f>IFERROR(IF(VLOOKUP($AM26,'Euro 2016'!$B$23:$N$87,11,0)="","",VLOOKUP($AM26,'Euro 2016'!$B$23:$N$87,11,0)),"")</f>
        <v>2</v>
      </c>
      <c r="AR26" s="13">
        <f>IFERROR(IF(VLOOKUP($AM26,'Euro 2016'!$B$23:$N$87,12,0)="","",VLOOKUP($AM26,'Euro 2016'!$B$23:$N$87,12,0)),"")</f>
        <v>2</v>
      </c>
      <c r="AT26" s="46"/>
      <c r="AU26" s="47"/>
      <c r="AW26" s="48"/>
      <c r="AX26" s="49"/>
      <c r="AY26" s="55"/>
      <c r="AZ26" s="46"/>
      <c r="BA26" s="47"/>
      <c r="BC26" s="48"/>
      <c r="BD26" s="49"/>
      <c r="BE26" s="55"/>
      <c r="BF26" s="46"/>
      <c r="BG26" s="47"/>
      <c r="BI26" s="48"/>
      <c r="BJ26" s="49"/>
      <c r="BK26" s="55"/>
      <c r="BL26" s="46"/>
      <c r="BM26" s="47"/>
      <c r="BO26" s="48"/>
      <c r="BP26" s="49"/>
      <c r="BQ26" s="55"/>
      <c r="BR26" s="46"/>
      <c r="BS26" s="47"/>
      <c r="BU26" s="48"/>
      <c r="BV26" s="49"/>
      <c r="BW26" s="55"/>
      <c r="BX26" s="46"/>
      <c r="BY26" s="47"/>
      <c r="CA26" s="48"/>
      <c r="CB26" s="49"/>
      <c r="CC26" s="55"/>
      <c r="CD26" s="46"/>
      <c r="CE26" s="47"/>
      <c r="CG26" s="48"/>
      <c r="CH26" s="49"/>
      <c r="CI26" s="55"/>
      <c r="CJ26" s="46"/>
      <c r="CK26" s="47"/>
      <c r="CM26" s="48"/>
      <c r="CN26" s="49"/>
      <c r="CO26" s="55"/>
      <c r="CP26" s="46"/>
      <c r="CQ26" s="47"/>
      <c r="CS26" s="48"/>
      <c r="CT26" s="49"/>
      <c r="CU26" s="55"/>
      <c r="CV26" s="46"/>
      <c r="CW26" s="47"/>
      <c r="CY26" s="48"/>
      <c r="CZ26" s="49"/>
      <c r="DA26" s="55"/>
      <c r="DB26" s="46"/>
      <c r="DC26" s="47"/>
      <c r="DE26" s="48"/>
      <c r="DF26" s="49"/>
      <c r="DG26" s="55"/>
      <c r="DH26" s="46"/>
      <c r="DI26" s="47"/>
      <c r="DK26" s="48"/>
      <c r="DL26" s="49"/>
      <c r="DM26" s="55"/>
      <c r="DN26" s="46"/>
      <c r="DO26" s="47"/>
      <c r="DQ26" s="48"/>
      <c r="DR26" s="49"/>
      <c r="DS26" s="55"/>
      <c r="DT26" s="46"/>
      <c r="DU26" s="47"/>
      <c r="DW26" s="48"/>
      <c r="DX26" s="49"/>
      <c r="DY26" s="55"/>
      <c r="DZ26" s="46"/>
      <c r="EA26" s="47"/>
      <c r="EC26" s="48"/>
      <c r="ED26" s="49"/>
      <c r="EE26" s="55"/>
      <c r="EF26" s="46"/>
      <c r="EG26" s="47"/>
      <c r="EI26" s="48"/>
      <c r="EJ26" s="49"/>
      <c r="EK26" s="55"/>
      <c r="EL26" s="46"/>
      <c r="EM26" s="47"/>
      <c r="EO26" s="48"/>
      <c r="EP26" s="49"/>
      <c r="EQ26" s="55"/>
      <c r="ER26" s="46"/>
      <c r="ES26" s="47"/>
      <c r="EU26" s="48"/>
      <c r="EV26" s="49"/>
      <c r="EW26" s="55"/>
      <c r="EX26" s="46"/>
      <c r="EY26" s="47"/>
      <c r="FA26" s="48"/>
      <c r="FB26" s="49"/>
      <c r="FC26" s="55"/>
      <c r="FD26" s="46"/>
      <c r="FE26" s="47"/>
      <c r="FG26" s="48"/>
      <c r="FH26" s="49"/>
      <c r="FI26" s="55"/>
      <c r="FJ26" s="46"/>
      <c r="FK26" s="47"/>
      <c r="FM26" s="48"/>
      <c r="FN26" s="49"/>
      <c r="FO26" s="55"/>
      <c r="FP26" s="46"/>
      <c r="FQ26" s="47"/>
      <c r="FS26" s="48"/>
      <c r="FT26" s="49"/>
      <c r="FU26" s="55"/>
      <c r="FV26" s="46"/>
      <c r="FW26" s="47"/>
      <c r="FY26" s="48"/>
      <c r="FZ26" s="49"/>
      <c r="GA26" s="55"/>
      <c r="GB26" s="46"/>
      <c r="GC26" s="47"/>
      <c r="GE26" s="48"/>
      <c r="GF26" s="49"/>
      <c r="GG26" s="55"/>
      <c r="GH26" s="46"/>
      <c r="GI26" s="47"/>
      <c r="GK26" s="48"/>
      <c r="GL26" s="49"/>
      <c r="GM26" s="55"/>
      <c r="GN26" s="46"/>
      <c r="GO26" s="47"/>
      <c r="GQ26" s="48"/>
      <c r="GR26" s="49"/>
      <c r="GS26" s="55"/>
      <c r="GT26" s="46"/>
      <c r="GU26" s="47"/>
      <c r="GW26" s="48"/>
      <c r="GX26" s="49"/>
      <c r="GY26" s="55"/>
      <c r="GZ26" s="46"/>
      <c r="HA26" s="47"/>
      <c r="HC26" s="48"/>
      <c r="HD26" s="49"/>
      <c r="HE26" s="55"/>
      <c r="HF26" s="46"/>
      <c r="HG26" s="47"/>
      <c r="HI26" s="48"/>
      <c r="HJ26" s="49"/>
      <c r="HK26" s="55"/>
      <c r="HL26" s="46"/>
      <c r="HM26" s="47"/>
      <c r="HO26" s="48"/>
      <c r="HP26" s="49"/>
      <c r="HQ26" s="55"/>
      <c r="HR26" s="46"/>
      <c r="HS26" s="47"/>
      <c r="HU26" s="48"/>
      <c r="HV26" s="49"/>
      <c r="HW26" s="55"/>
      <c r="HX26" s="46"/>
      <c r="HY26" s="47"/>
      <c r="IA26" s="48"/>
      <c r="IB26" s="49"/>
      <c r="IC26" s="55"/>
      <c r="ID26" s="46"/>
      <c r="IE26" s="47"/>
      <c r="IG26" s="48"/>
      <c r="IH26" s="49"/>
      <c r="II26" s="55"/>
      <c r="IJ26" s="46"/>
      <c r="IK26" s="47"/>
      <c r="IM26" s="48"/>
      <c r="IN26" s="49"/>
      <c r="IO26" s="55"/>
      <c r="IP26" s="46"/>
      <c r="IQ26" s="47"/>
      <c r="IS26" s="48"/>
      <c r="IT26" s="49"/>
      <c r="IU26" s="55"/>
      <c r="IV26" s="46"/>
      <c r="IW26" s="47"/>
      <c r="IY26" s="48"/>
      <c r="IZ26" s="49"/>
      <c r="JA26" s="55"/>
      <c r="JB26" s="46"/>
      <c r="JC26" s="47"/>
      <c r="JE26" s="48"/>
      <c r="JF26" s="49"/>
      <c r="JG26" s="55"/>
      <c r="JH26" s="46"/>
      <c r="JI26" s="47"/>
      <c r="JK26" s="48"/>
      <c r="JL26" s="49"/>
      <c r="JM26" s="55"/>
      <c r="JN26" s="46"/>
      <c r="JO26" s="47"/>
      <c r="JQ26" s="48"/>
      <c r="JR26" s="49"/>
      <c r="JS26" s="55"/>
      <c r="JT26" s="46"/>
      <c r="JU26" s="47"/>
      <c r="JW26" s="48"/>
      <c r="JX26" s="49"/>
      <c r="JY26" s="55"/>
      <c r="JZ26" s="46"/>
      <c r="KA26" s="47"/>
      <c r="KC26" s="48"/>
      <c r="KD26" s="49"/>
      <c r="KE26" s="55"/>
      <c r="KF26" s="46"/>
      <c r="KG26" s="47"/>
      <c r="KI26" s="48"/>
      <c r="KJ26" s="49"/>
      <c r="KK26" s="55"/>
      <c r="KL26" s="46"/>
      <c r="KM26" s="47"/>
      <c r="KO26" s="48"/>
      <c r="KP26" s="49"/>
      <c r="KQ26" s="55"/>
      <c r="KR26" s="46"/>
      <c r="KS26" s="47"/>
      <c r="KU26" s="48"/>
      <c r="KV26" s="49"/>
      <c r="KW26" s="55"/>
      <c r="KX26" s="46"/>
      <c r="KY26" s="47"/>
      <c r="LA26" s="48"/>
      <c r="LB26" s="49"/>
      <c r="LC26" s="55"/>
      <c r="LD26" s="46"/>
      <c r="LE26" s="47"/>
      <c r="LG26" s="48"/>
      <c r="LH26" s="49"/>
      <c r="LI26" s="55"/>
      <c r="LJ26" s="46"/>
      <c r="LK26" s="47"/>
      <c r="LM26" s="48"/>
      <c r="LN26" s="49"/>
      <c r="LO26" s="55"/>
      <c r="LP26" s="46"/>
      <c r="LQ26" s="47"/>
      <c r="LS26" s="48"/>
      <c r="LT26" s="49"/>
      <c r="LU26" s="55"/>
      <c r="LV26" s="46"/>
      <c r="LW26" s="47"/>
      <c r="LY26" s="48"/>
      <c r="LZ26" s="49"/>
      <c r="MA26" s="55"/>
      <c r="MB26" s="46"/>
      <c r="MC26" s="47"/>
      <c r="ME26" s="48"/>
      <c r="MF26" s="49"/>
      <c r="MG26" s="55"/>
      <c r="MH26" s="69"/>
      <c r="MI26" s="69"/>
      <c r="MJ26" s="69"/>
      <c r="MK26" s="13">
        <f t="shared" si="110"/>
        <v>1</v>
      </c>
      <c r="ML26" s="13">
        <f t="shared" si="111"/>
        <v>1</v>
      </c>
      <c r="MM26" s="13">
        <f t="shared" si="112"/>
        <v>1</v>
      </c>
      <c r="MN26" s="13">
        <f t="shared" si="113"/>
        <v>1</v>
      </c>
      <c r="MO26" s="13">
        <f t="shared" si="114"/>
        <v>1</v>
      </c>
      <c r="MP26" s="13">
        <f t="shared" si="115"/>
        <v>1</v>
      </c>
      <c r="MQ26" s="13">
        <f t="shared" si="116"/>
        <v>1</v>
      </c>
      <c r="MR26" s="13">
        <f t="shared" si="117"/>
        <v>1</v>
      </c>
      <c r="MS26" s="13">
        <f t="shared" si="118"/>
        <v>1</v>
      </c>
      <c r="MT26" s="13">
        <f t="shared" si="119"/>
        <v>1</v>
      </c>
      <c r="MU26" s="13">
        <f t="shared" si="120"/>
        <v>1</v>
      </c>
      <c r="MV26" s="13">
        <f t="shared" si="121"/>
        <v>1</v>
      </c>
      <c r="MW26" s="13">
        <f t="shared" si="122"/>
        <v>1</v>
      </c>
      <c r="MX26" s="13">
        <f t="shared" si="123"/>
        <v>1</v>
      </c>
      <c r="MY26" s="13">
        <f t="shared" si="124"/>
        <v>1</v>
      </c>
      <c r="MZ26" s="13">
        <f t="shared" si="125"/>
        <v>1</v>
      </c>
      <c r="NA26" s="13">
        <f t="shared" si="126"/>
        <v>1</v>
      </c>
      <c r="NB26" s="13">
        <f t="shared" si="127"/>
        <v>1</v>
      </c>
      <c r="NC26" s="13">
        <f t="shared" si="128"/>
        <v>1</v>
      </c>
      <c r="ND26" s="13">
        <f t="shared" si="129"/>
        <v>1</v>
      </c>
      <c r="NE26" s="13">
        <f t="shared" si="130"/>
        <v>1</v>
      </c>
      <c r="NF26" s="13">
        <f t="shared" si="131"/>
        <v>1</v>
      </c>
      <c r="NG26" s="13">
        <f t="shared" si="132"/>
        <v>1</v>
      </c>
      <c r="NH26" s="13">
        <f t="shared" si="133"/>
        <v>1</v>
      </c>
      <c r="NI26" s="13">
        <f t="shared" si="134"/>
        <v>1</v>
      </c>
      <c r="NJ26" s="13">
        <f t="shared" si="135"/>
        <v>1</v>
      </c>
      <c r="NK26" s="13">
        <f t="shared" si="136"/>
        <v>1</v>
      </c>
      <c r="NL26" s="13">
        <f t="shared" si="137"/>
        <v>1</v>
      </c>
      <c r="NM26" s="13">
        <f t="shared" si="138"/>
        <v>1</v>
      </c>
      <c r="NN26" s="13">
        <f t="shared" si="139"/>
        <v>1</v>
      </c>
      <c r="NO26" s="13">
        <f t="shared" si="140"/>
        <v>1</v>
      </c>
      <c r="NP26" s="13">
        <f t="shared" si="141"/>
        <v>1</v>
      </c>
      <c r="NQ26" s="13">
        <f t="shared" si="142"/>
        <v>1</v>
      </c>
      <c r="NR26" s="13">
        <f t="shared" si="143"/>
        <v>1</v>
      </c>
      <c r="NS26" s="13">
        <f t="shared" si="144"/>
        <v>1</v>
      </c>
      <c r="NT26" s="13">
        <f t="shared" si="145"/>
        <v>1</v>
      </c>
      <c r="NU26" s="13">
        <f t="shared" si="146"/>
        <v>1</v>
      </c>
      <c r="NV26" s="13">
        <f t="shared" si="147"/>
        <v>1</v>
      </c>
      <c r="NW26" s="13">
        <f t="shared" si="148"/>
        <v>1</v>
      </c>
      <c r="NX26" s="13">
        <f t="shared" si="149"/>
        <v>1</v>
      </c>
      <c r="NY26" s="13">
        <f t="shared" si="150"/>
        <v>1</v>
      </c>
      <c r="NZ26" s="13">
        <f t="shared" si="151"/>
        <v>1</v>
      </c>
      <c r="OA26" s="13">
        <f t="shared" si="152"/>
        <v>1</v>
      </c>
      <c r="OB26" s="13">
        <f t="shared" si="153"/>
        <v>1</v>
      </c>
      <c r="OC26" s="13">
        <f t="shared" si="154"/>
        <v>1</v>
      </c>
      <c r="OD26" s="13">
        <f t="shared" si="155"/>
        <v>1</v>
      </c>
      <c r="OE26" s="13">
        <f t="shared" si="156"/>
        <v>1</v>
      </c>
      <c r="OF26" s="13">
        <f t="shared" si="157"/>
        <v>1</v>
      </c>
      <c r="OG26" s="13">
        <f t="shared" si="158"/>
        <v>1</v>
      </c>
      <c r="OH26" s="13">
        <f t="shared" si="159"/>
        <v>1</v>
      </c>
      <c r="OI26" s="13">
        <f t="shared" si="160"/>
        <v>1</v>
      </c>
      <c r="OJ26" s="13">
        <f t="shared" si="161"/>
        <v>1</v>
      </c>
      <c r="OK26" s="13">
        <f t="shared" si="162"/>
        <v>1</v>
      </c>
      <c r="OL26" s="13">
        <f t="shared" si="163"/>
        <v>1</v>
      </c>
      <c r="OM26" s="13">
        <f t="shared" si="164"/>
        <v>1</v>
      </c>
      <c r="ON26" s="13">
        <f t="shared" si="165"/>
        <v>1</v>
      </c>
      <c r="OO26" s="13">
        <f t="shared" si="166"/>
        <v>1</v>
      </c>
      <c r="OP26" s="13">
        <f t="shared" si="167"/>
        <v>1</v>
      </c>
      <c r="OQ26" s="13">
        <f t="shared" si="168"/>
        <v>1</v>
      </c>
      <c r="OR26" s="13">
        <f t="shared" si="169"/>
        <v>1</v>
      </c>
      <c r="OS26" s="13">
        <f t="shared" si="170"/>
        <v>1</v>
      </c>
      <c r="OT26" s="13">
        <f t="shared" si="171"/>
        <v>1</v>
      </c>
      <c r="OU26" s="13">
        <f t="shared" si="172"/>
        <v>1</v>
      </c>
      <c r="OV26" s="13">
        <f t="shared" si="173"/>
        <v>1</v>
      </c>
      <c r="OW26" s="13">
        <f t="shared" si="174"/>
        <v>1</v>
      </c>
      <c r="OX26" s="13">
        <f t="shared" si="175"/>
        <v>1</v>
      </c>
      <c r="OY26" s="13">
        <f t="shared" si="176"/>
        <v>1</v>
      </c>
      <c r="OZ26" s="13">
        <f t="shared" si="177"/>
        <v>1</v>
      </c>
      <c r="PA26" s="13">
        <f t="shared" si="178"/>
        <v>1</v>
      </c>
      <c r="PB26" s="13">
        <f t="shared" si="179"/>
        <v>1</v>
      </c>
      <c r="PC26" s="13">
        <f t="shared" si="180"/>
        <v>1</v>
      </c>
      <c r="PD26" s="13">
        <f t="shared" si="181"/>
        <v>1</v>
      </c>
      <c r="PE26" s="13">
        <f t="shared" si="182"/>
        <v>1</v>
      </c>
      <c r="PF26" s="13">
        <f t="shared" si="183"/>
        <v>1</v>
      </c>
      <c r="PG26" s="13">
        <f t="shared" si="184"/>
        <v>1</v>
      </c>
      <c r="PH26" s="13">
        <f t="shared" si="185"/>
        <v>1</v>
      </c>
      <c r="PI26" s="13">
        <f t="shared" si="186"/>
        <v>1</v>
      </c>
      <c r="PJ26" s="13">
        <f t="shared" si="187"/>
        <v>1</v>
      </c>
      <c r="PK26" s="13">
        <f t="shared" si="188"/>
        <v>1</v>
      </c>
      <c r="PL26" s="13">
        <f t="shared" si="189"/>
        <v>1</v>
      </c>
      <c r="PM26" s="13">
        <f t="shared" si="190"/>
        <v>1</v>
      </c>
      <c r="PN26" s="13">
        <f t="shared" si="191"/>
        <v>1</v>
      </c>
      <c r="PO26" s="13">
        <f t="shared" si="192"/>
        <v>1</v>
      </c>
      <c r="PP26" s="13">
        <f t="shared" si="193"/>
        <v>1</v>
      </c>
      <c r="PQ26" s="13">
        <f t="shared" si="194"/>
        <v>1</v>
      </c>
      <c r="PR26" s="13">
        <f t="shared" si="195"/>
        <v>1</v>
      </c>
      <c r="PS26" s="13">
        <f t="shared" si="196"/>
        <v>1</v>
      </c>
      <c r="PT26" s="13">
        <f t="shared" si="197"/>
        <v>1</v>
      </c>
      <c r="PU26" s="13">
        <f t="shared" si="198"/>
        <v>1</v>
      </c>
      <c r="PV26" s="13">
        <f t="shared" si="199"/>
        <v>1</v>
      </c>
      <c r="PW26" s="13">
        <f t="shared" si="200"/>
        <v>1</v>
      </c>
      <c r="PX26" s="13">
        <f t="shared" si="201"/>
        <v>1</v>
      </c>
      <c r="PY26" s="13">
        <f t="shared" si="202"/>
        <v>1</v>
      </c>
      <c r="PZ26" s="13">
        <f t="shared" si="203"/>
        <v>1</v>
      </c>
      <c r="QA26" s="13">
        <f t="shared" si="204"/>
        <v>1</v>
      </c>
      <c r="QB26" s="13">
        <f t="shared" si="205"/>
        <v>1</v>
      </c>
      <c r="QC26" s="13">
        <f t="shared" si="206"/>
        <v>1</v>
      </c>
      <c r="QD26" s="13">
        <f t="shared" si="207"/>
        <v>1</v>
      </c>
      <c r="QE26" s="13">
        <f t="shared" si="208"/>
        <v>1</v>
      </c>
      <c r="QF26" s="13">
        <f t="shared" si="209"/>
        <v>1</v>
      </c>
      <c r="QH26" s="11">
        <f>RANK(QL26,$QL$3:$QL$26)+COUNTIF(QL$3:QL26,QL26)-1</f>
        <v>24</v>
      </c>
      <c r="QI26" s="23">
        <f t="array" ref="QI26">SUM(IF(QL26&lt;$QL$3:$QL$26,1/COUNTIF($QL$3:$QL$26,$QL$3:$QL$26)))+1</f>
        <v>1</v>
      </c>
      <c r="QJ26" s="11" t="str">
        <f>Sheet2!A70</f>
        <v>Russia</v>
      </c>
      <c r="QK26" s="11" t="str">
        <f>IFERROR(VLOOKUP($QJ26,Sheet2!$A:$B,2,0),0)</f>
        <v>Russia</v>
      </c>
      <c r="QL26" s="13">
        <f t="shared" si="210"/>
        <v>0</v>
      </c>
      <c r="QM26" s="13"/>
      <c r="QN26" s="13">
        <f>RANK(QQ26,$QQ$4:$QQ$69)+COUNTIF(QQ$4:QQ26,QQ26)-1</f>
        <v>23</v>
      </c>
      <c r="QO26" s="29">
        <f t="array" ref="QO26">SUM(IF(QQ26&lt;$QQ$4:$QQ$69,1/COUNTIF($QQ$4:$QQ$69,$QQ$4:$QQ$69)))+1</f>
        <v>1</v>
      </c>
      <c r="QP26" s="11" t="str">
        <f>Sheet3!R24</f>
        <v>D. Payet (France)</v>
      </c>
      <c r="QQ26" s="13">
        <f t="shared" si="211"/>
        <v>0</v>
      </c>
      <c r="QS26" s="11">
        <f>'Euro 2016'!Y86</f>
        <v>13.000000000000002</v>
      </c>
      <c r="QT26" s="11" t="str">
        <f>IFERROR(VLOOKUP('Euro 2016'!R86,Sheet2!$A:$B,2,0),0)</f>
        <v>Croatia</v>
      </c>
      <c r="QU26" s="11">
        <f t="shared" si="213"/>
        <v>0</v>
      </c>
      <c r="QX26" s="10"/>
    </row>
    <row r="27" spans="2:466">
      <c r="E27" s="55"/>
      <c r="F27" s="55"/>
      <c r="G27" s="10"/>
      <c r="H27" s="10"/>
      <c r="I27" s="10"/>
      <c r="J27" s="10">
        <f t="shared" si="214"/>
        <v>24</v>
      </c>
      <c r="K27" s="39" t="str">
        <f>IFERROR(IF(L27="","",IF(ISNUMBER(MATCH(HLOOKUP($J27,$MK$74:$QF$89,($QG$79-$QG$74+1),0),K$4:K26,0)),"",HLOOKUP($J27,$MK$74:$QF$89,($QG$79-$QG$74+1),0))),"")</f>
        <v/>
      </c>
      <c r="L27" s="40" t="str">
        <f t="shared" si="215"/>
        <v/>
      </c>
      <c r="M27" s="41" t="str">
        <f t="array" ref="M27">IFERROR(IF(HLOOKUP($J27,$MK$74:$QF$89,($QG$83-$QG$74+1),0)=0,"",HLOOKUP($J27,$MK$74:$QF$89,($QG$83-$QG$74+1),0)),0)</f>
        <v/>
      </c>
      <c r="N27" s="10"/>
      <c r="O27" s="10">
        <f t="shared" si="216"/>
        <v>24</v>
      </c>
      <c r="P27" s="39" t="str">
        <f>IFERROR(IF(Q27="","",IF(ISNUMBER(MATCH(HLOOKUP($T27,$MK$75:$OP$89,($QG$80-$QG$75+1),0),P$4:P26,0)),"",HLOOKUP($T27,$MK$75:$OP$89,($QG$80-$QG$75+1),0))),"")</f>
        <v/>
      </c>
      <c r="Q27" s="40" t="str">
        <f t="shared" si="217"/>
        <v/>
      </c>
      <c r="R27" s="41" t="str">
        <f t="array" ref="R27">IFERROR(IF(HLOOKUP($O27,$MK$75:$QF$89,($QG$89-$QG$75+1),0)=0,"",HLOOKUP($O27,$MK$75:$QF$89,($QG$89-$QG$75+1),0)),0)</f>
        <v/>
      </c>
      <c r="S27" s="10"/>
      <c r="T27" s="10">
        <f t="shared" si="218"/>
        <v>24</v>
      </c>
      <c r="U27" s="39" t="str">
        <f>IFERROR(IF(V27="","",IF(ISNUMBER(MATCH(HLOOKUP($O27,$MK$76:$QF$89,($QG$81-$QG$76+1),0),U$4:U26,0)),"",HLOOKUP($O27,$MK$76:$QF$89,($QG$81-$QG$76+1),0))),"")</f>
        <v/>
      </c>
      <c r="V27" s="40" t="str">
        <f t="shared" si="106"/>
        <v/>
      </c>
      <c r="W27" s="41" t="str">
        <f t="array" ref="W27">IFERROR(IF(HLOOKUP($T27,$MK$76:$QF$89,($QG$87-$QG$76+1),0)=0,"",HLOOKUP($T27,$MK$76:$QF$89,($QG$87-$QG$76+1),0)),0)</f>
        <v/>
      </c>
      <c r="Y27" s="9">
        <v>24</v>
      </c>
      <c r="Z27" s="70" t="str">
        <f>IFERROR(IF(AA27="","",IF(ISNUMBER(MATCH(VLOOKUP($Y27,$QH$3:$QL$26,2,0),Z$4:Z26,0)),"",VLOOKUP($Y27,$QH$3:$QL$26,2,0))),"")</f>
        <v/>
      </c>
      <c r="AA27" s="71" t="str">
        <f t="shared" si="107"/>
        <v/>
      </c>
      <c r="AB27" s="72" t="str">
        <f t="shared" si="108"/>
        <v/>
      </c>
      <c r="AC27" s="73" t="str">
        <f t="shared" si="109"/>
        <v/>
      </c>
      <c r="AE27" s="29">
        <f t="array" ref="AE27">IFERROR(SUM(IF(AG27&lt;$AG$4:$AG$69,1/COUNTIF($AG$4:$AG$69,$AG$4:$AG$69)))+1,0)</f>
        <v>1</v>
      </c>
      <c r="AF27" s="44" t="str">
        <f>Sheet3!R25</f>
        <v>D. Silva (Spain)</v>
      </c>
      <c r="AG27" s="45">
        <v>0</v>
      </c>
      <c r="AH27" s="29">
        <f t="shared" si="212"/>
        <v>15</v>
      </c>
      <c r="AI27" s="10"/>
      <c r="AJ27" s="10"/>
      <c r="AK27" s="10"/>
      <c r="AL27" s="13">
        <f>IF(OR(ISBLANK('Euro 2016'!L46),ISBLANK('Euro 2016'!M46)),0,1)</f>
        <v>1</v>
      </c>
      <c r="AM27" s="11" t="s">
        <v>2392</v>
      </c>
      <c r="AN27" s="11" t="str">
        <f>IFERROR(VLOOKUP(IF(VLOOKUP($AM27,'Euro 2016'!$B$23:$N$87,10,0)="","",VLOOKUP($AM27,'Euro 2016'!$B$23:$N$87,10,0)),Sheet2!$A:$B,2,0),"")</f>
        <v>Portugal</v>
      </c>
      <c r="AO27" s="11" t="str">
        <f>IFERROR(VLOOKUP(IF(VLOOKUP($AM27,'Euro 2016'!$B$23:$N$87,13,0)="","",VLOOKUP($AM27,'Euro 2016'!$B$23:$N$87,13,0)),Sheet2!$A:$B,2,0),"")</f>
        <v>Austria</v>
      </c>
      <c r="AQ27" s="13">
        <f>IFERROR(IF(VLOOKUP($AM27,'Euro 2016'!$B$23:$N$87,11,0)="","",VLOOKUP($AM27,'Euro 2016'!$B$23:$N$87,11,0)),"")</f>
        <v>3</v>
      </c>
      <c r="AR27" s="13">
        <f>IFERROR(IF(VLOOKUP($AM27,'Euro 2016'!$B$23:$N$87,12,0)="","",VLOOKUP($AM27,'Euro 2016'!$B$23:$N$87,12,0)),"")</f>
        <v>0</v>
      </c>
      <c r="AT27" s="46"/>
      <c r="AU27" s="47"/>
      <c r="AW27" s="48"/>
      <c r="AX27" s="49"/>
      <c r="AY27" s="55"/>
      <c r="AZ27" s="46"/>
      <c r="BA27" s="47"/>
      <c r="BC27" s="48"/>
      <c r="BD27" s="49"/>
      <c r="BE27" s="55"/>
      <c r="BF27" s="46"/>
      <c r="BG27" s="47"/>
      <c r="BI27" s="48"/>
      <c r="BJ27" s="49"/>
      <c r="BK27" s="55"/>
      <c r="BL27" s="46"/>
      <c r="BM27" s="47"/>
      <c r="BO27" s="48"/>
      <c r="BP27" s="49"/>
      <c r="BQ27" s="55"/>
      <c r="BR27" s="46"/>
      <c r="BS27" s="47"/>
      <c r="BU27" s="48"/>
      <c r="BV27" s="49"/>
      <c r="BW27" s="55"/>
      <c r="BX27" s="46"/>
      <c r="BY27" s="47"/>
      <c r="CA27" s="48"/>
      <c r="CB27" s="49"/>
      <c r="CC27" s="55"/>
      <c r="CD27" s="46"/>
      <c r="CE27" s="47"/>
      <c r="CG27" s="48"/>
      <c r="CH27" s="49"/>
      <c r="CI27" s="55"/>
      <c r="CJ27" s="46"/>
      <c r="CK27" s="47"/>
      <c r="CM27" s="48"/>
      <c r="CN27" s="49"/>
      <c r="CO27" s="55"/>
      <c r="CP27" s="46"/>
      <c r="CQ27" s="47"/>
      <c r="CS27" s="48"/>
      <c r="CT27" s="49"/>
      <c r="CU27" s="55"/>
      <c r="CV27" s="46"/>
      <c r="CW27" s="47"/>
      <c r="CY27" s="48"/>
      <c r="CZ27" s="49"/>
      <c r="DA27" s="55"/>
      <c r="DB27" s="46"/>
      <c r="DC27" s="47"/>
      <c r="DE27" s="48"/>
      <c r="DF27" s="49"/>
      <c r="DG27" s="55"/>
      <c r="DH27" s="46"/>
      <c r="DI27" s="47"/>
      <c r="DK27" s="48"/>
      <c r="DL27" s="49"/>
      <c r="DM27" s="55"/>
      <c r="DN27" s="46"/>
      <c r="DO27" s="47"/>
      <c r="DQ27" s="48"/>
      <c r="DR27" s="49"/>
      <c r="DS27" s="55"/>
      <c r="DT27" s="46"/>
      <c r="DU27" s="47"/>
      <c r="DW27" s="48"/>
      <c r="DX27" s="49"/>
      <c r="DY27" s="55"/>
      <c r="DZ27" s="46"/>
      <c r="EA27" s="47"/>
      <c r="EC27" s="48"/>
      <c r="ED27" s="49"/>
      <c r="EE27" s="55"/>
      <c r="EF27" s="46"/>
      <c r="EG27" s="47"/>
      <c r="EI27" s="48"/>
      <c r="EJ27" s="49"/>
      <c r="EK27" s="55"/>
      <c r="EL27" s="46"/>
      <c r="EM27" s="47"/>
      <c r="EO27" s="48"/>
      <c r="EP27" s="49"/>
      <c r="EQ27" s="55"/>
      <c r="ER27" s="46"/>
      <c r="ES27" s="47"/>
      <c r="EU27" s="48"/>
      <c r="EV27" s="49"/>
      <c r="EW27" s="55"/>
      <c r="EX27" s="46"/>
      <c r="EY27" s="47"/>
      <c r="FA27" s="48"/>
      <c r="FB27" s="49"/>
      <c r="FC27" s="55"/>
      <c r="FD27" s="46"/>
      <c r="FE27" s="47"/>
      <c r="FG27" s="48"/>
      <c r="FH27" s="49"/>
      <c r="FI27" s="55"/>
      <c r="FJ27" s="46"/>
      <c r="FK27" s="47"/>
      <c r="FM27" s="48"/>
      <c r="FN27" s="49"/>
      <c r="FO27" s="55"/>
      <c r="FP27" s="46"/>
      <c r="FQ27" s="47"/>
      <c r="FS27" s="48"/>
      <c r="FT27" s="49"/>
      <c r="FU27" s="55"/>
      <c r="FV27" s="46"/>
      <c r="FW27" s="47"/>
      <c r="FY27" s="48"/>
      <c r="FZ27" s="49"/>
      <c r="GA27" s="55"/>
      <c r="GB27" s="46"/>
      <c r="GC27" s="47"/>
      <c r="GE27" s="48"/>
      <c r="GF27" s="49"/>
      <c r="GG27" s="55"/>
      <c r="GH27" s="46"/>
      <c r="GI27" s="47"/>
      <c r="GK27" s="48"/>
      <c r="GL27" s="49"/>
      <c r="GM27" s="55"/>
      <c r="GN27" s="46"/>
      <c r="GO27" s="47"/>
      <c r="GQ27" s="48"/>
      <c r="GR27" s="49"/>
      <c r="GS27" s="55"/>
      <c r="GT27" s="46"/>
      <c r="GU27" s="47"/>
      <c r="GW27" s="48"/>
      <c r="GX27" s="49"/>
      <c r="GY27" s="55"/>
      <c r="GZ27" s="46"/>
      <c r="HA27" s="47"/>
      <c r="HC27" s="48"/>
      <c r="HD27" s="49"/>
      <c r="HE27" s="55"/>
      <c r="HF27" s="46"/>
      <c r="HG27" s="47"/>
      <c r="HI27" s="48"/>
      <c r="HJ27" s="49"/>
      <c r="HK27" s="55"/>
      <c r="HL27" s="46"/>
      <c r="HM27" s="47"/>
      <c r="HO27" s="48"/>
      <c r="HP27" s="49"/>
      <c r="HQ27" s="55"/>
      <c r="HR27" s="46"/>
      <c r="HS27" s="47"/>
      <c r="HU27" s="48"/>
      <c r="HV27" s="49"/>
      <c r="HW27" s="55"/>
      <c r="HX27" s="46"/>
      <c r="HY27" s="47"/>
      <c r="IA27" s="48"/>
      <c r="IB27" s="49"/>
      <c r="IC27" s="55"/>
      <c r="ID27" s="46"/>
      <c r="IE27" s="47"/>
      <c r="IG27" s="48"/>
      <c r="IH27" s="49"/>
      <c r="II27" s="55"/>
      <c r="IJ27" s="46"/>
      <c r="IK27" s="47"/>
      <c r="IM27" s="48"/>
      <c r="IN27" s="49"/>
      <c r="IO27" s="55"/>
      <c r="IP27" s="46"/>
      <c r="IQ27" s="47"/>
      <c r="IS27" s="48"/>
      <c r="IT27" s="49"/>
      <c r="IU27" s="55"/>
      <c r="IV27" s="46"/>
      <c r="IW27" s="47"/>
      <c r="IY27" s="48"/>
      <c r="IZ27" s="49"/>
      <c r="JA27" s="55"/>
      <c r="JB27" s="46"/>
      <c r="JC27" s="47"/>
      <c r="JE27" s="48"/>
      <c r="JF27" s="49"/>
      <c r="JG27" s="55"/>
      <c r="JH27" s="46"/>
      <c r="JI27" s="47"/>
      <c r="JK27" s="48"/>
      <c r="JL27" s="49"/>
      <c r="JM27" s="55"/>
      <c r="JN27" s="46"/>
      <c r="JO27" s="47"/>
      <c r="JQ27" s="48"/>
      <c r="JR27" s="49"/>
      <c r="JS27" s="55"/>
      <c r="JT27" s="46"/>
      <c r="JU27" s="47"/>
      <c r="JW27" s="48"/>
      <c r="JX27" s="49"/>
      <c r="JY27" s="55"/>
      <c r="JZ27" s="46"/>
      <c r="KA27" s="47"/>
      <c r="KC27" s="48"/>
      <c r="KD27" s="49"/>
      <c r="KE27" s="55"/>
      <c r="KF27" s="46"/>
      <c r="KG27" s="47"/>
      <c r="KI27" s="48"/>
      <c r="KJ27" s="49"/>
      <c r="KK27" s="55"/>
      <c r="KL27" s="46"/>
      <c r="KM27" s="47"/>
      <c r="KO27" s="48"/>
      <c r="KP27" s="49"/>
      <c r="KQ27" s="55"/>
      <c r="KR27" s="46"/>
      <c r="KS27" s="47"/>
      <c r="KU27" s="48"/>
      <c r="KV27" s="49"/>
      <c r="KW27" s="55"/>
      <c r="KX27" s="46"/>
      <c r="KY27" s="47"/>
      <c r="LA27" s="48"/>
      <c r="LB27" s="49"/>
      <c r="LC27" s="55"/>
      <c r="LD27" s="46"/>
      <c r="LE27" s="47"/>
      <c r="LG27" s="48"/>
      <c r="LH27" s="49"/>
      <c r="LI27" s="55"/>
      <c r="LJ27" s="46"/>
      <c r="LK27" s="47"/>
      <c r="LM27" s="48"/>
      <c r="LN27" s="49"/>
      <c r="LO27" s="55"/>
      <c r="LP27" s="46"/>
      <c r="LQ27" s="47"/>
      <c r="LS27" s="48"/>
      <c r="LT27" s="49"/>
      <c r="LU27" s="55"/>
      <c r="LV27" s="46"/>
      <c r="LW27" s="47"/>
      <c r="LY27" s="48"/>
      <c r="LZ27" s="49"/>
      <c r="MA27" s="55"/>
      <c r="MB27" s="46"/>
      <c r="MC27" s="47"/>
      <c r="ME27" s="48"/>
      <c r="MF27" s="49"/>
      <c r="MG27" s="55"/>
      <c r="MH27" s="69"/>
      <c r="MI27" s="69"/>
      <c r="MJ27" s="69"/>
      <c r="MK27" s="13">
        <f t="shared" si="110"/>
        <v>0</v>
      </c>
      <c r="ML27" s="13">
        <f t="shared" si="111"/>
        <v>0</v>
      </c>
      <c r="MM27" s="13">
        <f t="shared" si="112"/>
        <v>0</v>
      </c>
      <c r="MN27" s="13">
        <f t="shared" si="113"/>
        <v>0</v>
      </c>
      <c r="MO27" s="13">
        <f t="shared" si="114"/>
        <v>0</v>
      </c>
      <c r="MP27" s="13">
        <f t="shared" si="115"/>
        <v>0</v>
      </c>
      <c r="MQ27" s="13">
        <f t="shared" si="116"/>
        <v>0</v>
      </c>
      <c r="MR27" s="13">
        <f t="shared" si="117"/>
        <v>0</v>
      </c>
      <c r="MS27" s="13">
        <f t="shared" si="118"/>
        <v>0</v>
      </c>
      <c r="MT27" s="13">
        <f t="shared" si="119"/>
        <v>0</v>
      </c>
      <c r="MU27" s="13">
        <f t="shared" si="120"/>
        <v>0</v>
      </c>
      <c r="MV27" s="13">
        <f t="shared" si="121"/>
        <v>0</v>
      </c>
      <c r="MW27" s="13">
        <f t="shared" si="122"/>
        <v>0</v>
      </c>
      <c r="MX27" s="13">
        <f t="shared" si="123"/>
        <v>0</v>
      </c>
      <c r="MY27" s="13">
        <f t="shared" si="124"/>
        <v>0</v>
      </c>
      <c r="MZ27" s="13">
        <f t="shared" si="125"/>
        <v>0</v>
      </c>
      <c r="NA27" s="13">
        <f t="shared" si="126"/>
        <v>0</v>
      </c>
      <c r="NB27" s="13">
        <f t="shared" si="127"/>
        <v>0</v>
      </c>
      <c r="NC27" s="13">
        <f t="shared" si="128"/>
        <v>0</v>
      </c>
      <c r="ND27" s="13">
        <f t="shared" si="129"/>
        <v>0</v>
      </c>
      <c r="NE27" s="13">
        <f t="shared" si="130"/>
        <v>0</v>
      </c>
      <c r="NF27" s="13">
        <f t="shared" si="131"/>
        <v>0</v>
      </c>
      <c r="NG27" s="13">
        <f t="shared" si="132"/>
        <v>0</v>
      </c>
      <c r="NH27" s="13">
        <f t="shared" si="133"/>
        <v>0</v>
      </c>
      <c r="NI27" s="13">
        <f t="shared" si="134"/>
        <v>0</v>
      </c>
      <c r="NJ27" s="13">
        <f t="shared" si="135"/>
        <v>0</v>
      </c>
      <c r="NK27" s="13">
        <f t="shared" si="136"/>
        <v>0</v>
      </c>
      <c r="NL27" s="13">
        <f t="shared" si="137"/>
        <v>0</v>
      </c>
      <c r="NM27" s="13">
        <f t="shared" si="138"/>
        <v>0</v>
      </c>
      <c r="NN27" s="13">
        <f t="shared" si="139"/>
        <v>0</v>
      </c>
      <c r="NO27" s="13">
        <f t="shared" si="140"/>
        <v>0</v>
      </c>
      <c r="NP27" s="13">
        <f t="shared" si="141"/>
        <v>0</v>
      </c>
      <c r="NQ27" s="13">
        <f t="shared" si="142"/>
        <v>0</v>
      </c>
      <c r="NR27" s="13">
        <f t="shared" si="143"/>
        <v>0</v>
      </c>
      <c r="NS27" s="13">
        <f t="shared" si="144"/>
        <v>0</v>
      </c>
      <c r="NT27" s="13">
        <f t="shared" si="145"/>
        <v>0</v>
      </c>
      <c r="NU27" s="13">
        <f t="shared" si="146"/>
        <v>0</v>
      </c>
      <c r="NV27" s="13">
        <f t="shared" si="147"/>
        <v>0</v>
      </c>
      <c r="NW27" s="13">
        <f t="shared" si="148"/>
        <v>0</v>
      </c>
      <c r="NX27" s="13">
        <f t="shared" si="149"/>
        <v>0</v>
      </c>
      <c r="NY27" s="13">
        <f t="shared" si="150"/>
        <v>0</v>
      </c>
      <c r="NZ27" s="13">
        <f t="shared" si="151"/>
        <v>0</v>
      </c>
      <c r="OA27" s="13">
        <f t="shared" si="152"/>
        <v>0</v>
      </c>
      <c r="OB27" s="13">
        <f t="shared" si="153"/>
        <v>0</v>
      </c>
      <c r="OC27" s="13">
        <f t="shared" si="154"/>
        <v>0</v>
      </c>
      <c r="OD27" s="13">
        <f t="shared" si="155"/>
        <v>0</v>
      </c>
      <c r="OE27" s="13">
        <f t="shared" si="156"/>
        <v>0</v>
      </c>
      <c r="OF27" s="13">
        <f t="shared" si="157"/>
        <v>0</v>
      </c>
      <c r="OG27" s="13">
        <f t="shared" si="158"/>
        <v>0</v>
      </c>
      <c r="OH27" s="13">
        <f t="shared" si="159"/>
        <v>0</v>
      </c>
      <c r="OI27" s="13">
        <f t="shared" si="160"/>
        <v>0</v>
      </c>
      <c r="OJ27" s="13">
        <f t="shared" si="161"/>
        <v>0</v>
      </c>
      <c r="OK27" s="13">
        <f t="shared" si="162"/>
        <v>0</v>
      </c>
      <c r="OL27" s="13">
        <f t="shared" si="163"/>
        <v>0</v>
      </c>
      <c r="OM27" s="13">
        <f t="shared" si="164"/>
        <v>0</v>
      </c>
      <c r="ON27" s="13">
        <f t="shared" si="165"/>
        <v>0</v>
      </c>
      <c r="OO27" s="13">
        <f t="shared" si="166"/>
        <v>0</v>
      </c>
      <c r="OP27" s="13">
        <f t="shared" si="167"/>
        <v>0</v>
      </c>
      <c r="OQ27" s="13">
        <f t="shared" si="168"/>
        <v>0</v>
      </c>
      <c r="OR27" s="13">
        <f t="shared" si="169"/>
        <v>0</v>
      </c>
      <c r="OS27" s="13">
        <f t="shared" si="170"/>
        <v>0</v>
      </c>
      <c r="OT27" s="13">
        <f t="shared" si="171"/>
        <v>0</v>
      </c>
      <c r="OU27" s="13">
        <f t="shared" si="172"/>
        <v>0</v>
      </c>
      <c r="OV27" s="13">
        <f t="shared" si="173"/>
        <v>0</v>
      </c>
      <c r="OW27" s="13">
        <f t="shared" si="174"/>
        <v>0</v>
      </c>
      <c r="OX27" s="13">
        <f t="shared" si="175"/>
        <v>0</v>
      </c>
      <c r="OY27" s="13">
        <f t="shared" si="176"/>
        <v>0</v>
      </c>
      <c r="OZ27" s="13">
        <f t="shared" si="177"/>
        <v>0</v>
      </c>
      <c r="PA27" s="13">
        <f t="shared" si="178"/>
        <v>0</v>
      </c>
      <c r="PB27" s="13">
        <f t="shared" si="179"/>
        <v>0</v>
      </c>
      <c r="PC27" s="13">
        <f t="shared" si="180"/>
        <v>0</v>
      </c>
      <c r="PD27" s="13">
        <f t="shared" si="181"/>
        <v>0</v>
      </c>
      <c r="PE27" s="13">
        <f t="shared" si="182"/>
        <v>0</v>
      </c>
      <c r="PF27" s="13">
        <f t="shared" si="183"/>
        <v>0</v>
      </c>
      <c r="PG27" s="13">
        <f t="shared" si="184"/>
        <v>0</v>
      </c>
      <c r="PH27" s="13">
        <f t="shared" si="185"/>
        <v>0</v>
      </c>
      <c r="PI27" s="13">
        <f t="shared" si="186"/>
        <v>0</v>
      </c>
      <c r="PJ27" s="13">
        <f t="shared" si="187"/>
        <v>0</v>
      </c>
      <c r="PK27" s="13">
        <f t="shared" si="188"/>
        <v>0</v>
      </c>
      <c r="PL27" s="13">
        <f t="shared" si="189"/>
        <v>0</v>
      </c>
      <c r="PM27" s="13">
        <f t="shared" si="190"/>
        <v>0</v>
      </c>
      <c r="PN27" s="13">
        <f t="shared" si="191"/>
        <v>0</v>
      </c>
      <c r="PO27" s="13">
        <f t="shared" si="192"/>
        <v>0</v>
      </c>
      <c r="PP27" s="13">
        <f t="shared" si="193"/>
        <v>0</v>
      </c>
      <c r="PQ27" s="13">
        <f t="shared" si="194"/>
        <v>0</v>
      </c>
      <c r="PR27" s="13">
        <f t="shared" si="195"/>
        <v>0</v>
      </c>
      <c r="PS27" s="13">
        <f t="shared" si="196"/>
        <v>0</v>
      </c>
      <c r="PT27" s="13">
        <f t="shared" si="197"/>
        <v>0</v>
      </c>
      <c r="PU27" s="13">
        <f t="shared" si="198"/>
        <v>0</v>
      </c>
      <c r="PV27" s="13">
        <f t="shared" si="199"/>
        <v>0</v>
      </c>
      <c r="PW27" s="13">
        <f t="shared" si="200"/>
        <v>0</v>
      </c>
      <c r="PX27" s="13">
        <f t="shared" si="201"/>
        <v>0</v>
      </c>
      <c r="PY27" s="13">
        <f t="shared" si="202"/>
        <v>0</v>
      </c>
      <c r="PZ27" s="13">
        <f t="shared" si="203"/>
        <v>0</v>
      </c>
      <c r="QA27" s="13">
        <f t="shared" si="204"/>
        <v>0</v>
      </c>
      <c r="QB27" s="13">
        <f t="shared" si="205"/>
        <v>0</v>
      </c>
      <c r="QC27" s="13">
        <f t="shared" si="206"/>
        <v>0</v>
      </c>
      <c r="QD27" s="13">
        <f t="shared" si="207"/>
        <v>0</v>
      </c>
      <c r="QE27" s="13">
        <f t="shared" si="208"/>
        <v>0</v>
      </c>
      <c r="QF27" s="13">
        <f t="shared" si="209"/>
        <v>0</v>
      </c>
      <c r="QN27" s="13">
        <f>RANK(QQ27,$QQ$4:$QQ$69)+COUNTIF(QQ$4:QQ27,QQ27)-1</f>
        <v>24</v>
      </c>
      <c r="QO27" s="29">
        <f t="array" ref="QO27">SUM(IF(QQ27&lt;$QQ$4:$QQ$69,1/COUNTIF($QQ$4:$QQ$69,$QQ$4:$QQ$69)))+1</f>
        <v>1</v>
      </c>
      <c r="QP27" s="11" t="str">
        <f>Sheet3!R25</f>
        <v>D. Silva (Spain)</v>
      </c>
      <c r="QQ27" s="13">
        <f t="shared" si="211"/>
        <v>0</v>
      </c>
      <c r="QX27" s="10"/>
    </row>
    <row r="28" spans="2:466">
      <c r="F28" s="10"/>
      <c r="G28" s="10"/>
      <c r="H28" s="10"/>
      <c r="I28" s="10"/>
      <c r="J28" s="10">
        <f t="shared" si="214"/>
        <v>25</v>
      </c>
      <c r="K28" s="39" t="str">
        <f>IFERROR(IF(L28="","",IF(ISNUMBER(MATCH(HLOOKUP($J28,$MK$74:$QF$89,($QG$79-$QG$74+1),0),K$4:K27,0)),"",HLOOKUP($J28,$MK$74:$QF$89,($QG$79-$QG$74+1),0))),"")</f>
        <v/>
      </c>
      <c r="L28" s="40" t="str">
        <f t="shared" si="215"/>
        <v/>
      </c>
      <c r="M28" s="41" t="str">
        <f t="array" ref="M28">IFERROR(IF(HLOOKUP($J28,$MK$74:$QF$89,($QG$83-$QG$74+1),0)=0,"",HLOOKUP($J28,$MK$74:$QF$89,($QG$83-$QG$74+1),0)),0)</f>
        <v/>
      </c>
      <c r="N28" s="10"/>
      <c r="O28" s="10">
        <f t="shared" si="216"/>
        <v>25</v>
      </c>
      <c r="P28" s="39" t="str">
        <f>IFERROR(IF(Q28="","",IF(ISNUMBER(MATCH(HLOOKUP($T28,$MK$75:$OP$89,($QG$80-$QG$75+1),0),P$4:P27,0)),"",HLOOKUP($T28,$MK$75:$OP$89,($QG$80-$QG$75+1),0))),"")</f>
        <v/>
      </c>
      <c r="Q28" s="40" t="str">
        <f t="shared" si="217"/>
        <v/>
      </c>
      <c r="R28" s="41" t="str">
        <f t="array" ref="R28">IFERROR(IF(HLOOKUP($O28,$MK$75:$QF$89,($QG$89-$QG$75+1),0)=0,"",HLOOKUP($O28,$MK$75:$QF$89,($QG$89-$QG$75+1),0)),0)</f>
        <v/>
      </c>
      <c r="S28" s="10"/>
      <c r="T28" s="10">
        <f t="shared" si="218"/>
        <v>25</v>
      </c>
      <c r="U28" s="39" t="str">
        <f>IFERROR(IF(V28="","",IF(ISNUMBER(MATCH(HLOOKUP($O28,$MK$76:$QF$89,($QG$81-$QG$76+1),0),U$4:U27,0)),"",HLOOKUP($O28,$MK$76:$QF$89,($QG$81-$QG$76+1),0))),"")</f>
        <v/>
      </c>
      <c r="V28" s="40" t="str">
        <f t="shared" si="106"/>
        <v/>
      </c>
      <c r="W28" s="41" t="str">
        <f t="array" ref="W28">IFERROR(IF(HLOOKUP($T28,$MK$76:$QF$89,($QG$87-$QG$76+1),0)=0,"",HLOOKUP($T28,$MK$76:$QF$89,($QG$87-$QG$76+1),0)),0)</f>
        <v/>
      </c>
      <c r="AE28" s="29">
        <f t="array" ref="AE28">IFERROR(SUM(IF(AG28&lt;$AG$4:$AG$69,1/COUNTIF($AG$4:$AG$69,$AG$4:$AG$69)))+1,0)</f>
        <v>1</v>
      </c>
      <c r="AF28" s="44" t="str">
        <f>Sheet3!R26</f>
        <v>D. Sturridge (England)</v>
      </c>
      <c r="AG28" s="45">
        <v>0</v>
      </c>
      <c r="AH28" s="29">
        <f t="shared" si="212"/>
        <v>15</v>
      </c>
      <c r="AI28" s="10"/>
      <c r="AJ28" s="10"/>
      <c r="AK28" s="10"/>
      <c r="AL28" s="13">
        <f>IF(OR(ISBLANK('Euro 2016'!L47),ISBLANK('Euro 2016'!M47)),0,1)</f>
        <v>1</v>
      </c>
      <c r="AM28" s="11" t="s">
        <v>2393</v>
      </c>
      <c r="AN28" s="11" t="str">
        <f>IFERROR(VLOOKUP(IF(VLOOKUP($AM28,'Euro 2016'!$B$23:$N$87,10,0)="","",VLOOKUP($AM28,'Euro 2016'!$B$23:$N$87,10,0)),Sheet2!$A:$B,2,0),"")</f>
        <v>Romania</v>
      </c>
      <c r="AO28" s="11" t="str">
        <f>IFERROR(VLOOKUP(IF(VLOOKUP($AM28,'Euro 2016'!$B$23:$N$87,13,0)="","",VLOOKUP($AM28,'Euro 2016'!$B$23:$N$87,13,0)),Sheet2!$A:$B,2,0),"")</f>
        <v>Albania</v>
      </c>
      <c r="AQ28" s="13">
        <f>IFERROR(IF(VLOOKUP($AM28,'Euro 2016'!$B$23:$N$87,11,0)="","",VLOOKUP($AM28,'Euro 2016'!$B$23:$N$87,11,0)),"")</f>
        <v>4</v>
      </c>
      <c r="AR28" s="13">
        <f>IFERROR(IF(VLOOKUP($AM28,'Euro 2016'!$B$23:$N$87,12,0)="","",VLOOKUP($AM28,'Euro 2016'!$B$23:$N$87,12,0)),"")</f>
        <v>6</v>
      </c>
      <c r="AT28" s="46"/>
      <c r="AU28" s="47"/>
      <c r="AW28" s="48"/>
      <c r="AX28" s="49"/>
      <c r="AY28" s="55"/>
      <c r="AZ28" s="46"/>
      <c r="BA28" s="47"/>
      <c r="BC28" s="48"/>
      <c r="BD28" s="49"/>
      <c r="BE28" s="55"/>
      <c r="BF28" s="46"/>
      <c r="BG28" s="47"/>
      <c r="BI28" s="48"/>
      <c r="BJ28" s="49"/>
      <c r="BK28" s="55"/>
      <c r="BL28" s="46"/>
      <c r="BM28" s="47"/>
      <c r="BO28" s="48"/>
      <c r="BP28" s="49"/>
      <c r="BQ28" s="55"/>
      <c r="BR28" s="46"/>
      <c r="BS28" s="47"/>
      <c r="BU28" s="48"/>
      <c r="BV28" s="49"/>
      <c r="BW28" s="55"/>
      <c r="BX28" s="46"/>
      <c r="BY28" s="47"/>
      <c r="CA28" s="48"/>
      <c r="CB28" s="49"/>
      <c r="CC28" s="55"/>
      <c r="CD28" s="46"/>
      <c r="CE28" s="47"/>
      <c r="CG28" s="48"/>
      <c r="CH28" s="49"/>
      <c r="CI28" s="55"/>
      <c r="CJ28" s="46"/>
      <c r="CK28" s="47"/>
      <c r="CM28" s="48"/>
      <c r="CN28" s="49"/>
      <c r="CO28" s="55"/>
      <c r="CP28" s="46"/>
      <c r="CQ28" s="47"/>
      <c r="CS28" s="48"/>
      <c r="CT28" s="49"/>
      <c r="CU28" s="55"/>
      <c r="CV28" s="46"/>
      <c r="CW28" s="47"/>
      <c r="CY28" s="48"/>
      <c r="CZ28" s="49"/>
      <c r="DA28" s="55"/>
      <c r="DB28" s="46"/>
      <c r="DC28" s="47"/>
      <c r="DE28" s="48"/>
      <c r="DF28" s="49"/>
      <c r="DG28" s="55"/>
      <c r="DH28" s="46"/>
      <c r="DI28" s="47"/>
      <c r="DK28" s="48"/>
      <c r="DL28" s="49"/>
      <c r="DM28" s="55"/>
      <c r="DN28" s="46"/>
      <c r="DO28" s="47"/>
      <c r="DQ28" s="48"/>
      <c r="DR28" s="49"/>
      <c r="DS28" s="55"/>
      <c r="DT28" s="46"/>
      <c r="DU28" s="47"/>
      <c r="DW28" s="48"/>
      <c r="DX28" s="49"/>
      <c r="DY28" s="55"/>
      <c r="DZ28" s="46"/>
      <c r="EA28" s="47"/>
      <c r="EC28" s="48"/>
      <c r="ED28" s="49"/>
      <c r="EE28" s="55"/>
      <c r="EF28" s="46"/>
      <c r="EG28" s="47"/>
      <c r="EI28" s="48"/>
      <c r="EJ28" s="49"/>
      <c r="EK28" s="55"/>
      <c r="EL28" s="46"/>
      <c r="EM28" s="47"/>
      <c r="EO28" s="48"/>
      <c r="EP28" s="49"/>
      <c r="EQ28" s="55"/>
      <c r="ER28" s="46"/>
      <c r="ES28" s="47"/>
      <c r="EU28" s="48"/>
      <c r="EV28" s="49"/>
      <c r="EW28" s="55"/>
      <c r="EX28" s="46"/>
      <c r="EY28" s="47"/>
      <c r="FA28" s="48"/>
      <c r="FB28" s="49"/>
      <c r="FC28" s="55"/>
      <c r="FD28" s="46"/>
      <c r="FE28" s="47"/>
      <c r="FG28" s="48"/>
      <c r="FH28" s="49"/>
      <c r="FI28" s="55"/>
      <c r="FJ28" s="46"/>
      <c r="FK28" s="47"/>
      <c r="FM28" s="48"/>
      <c r="FN28" s="49"/>
      <c r="FO28" s="55"/>
      <c r="FP28" s="46"/>
      <c r="FQ28" s="47"/>
      <c r="FS28" s="48"/>
      <c r="FT28" s="49"/>
      <c r="FU28" s="55"/>
      <c r="FV28" s="46"/>
      <c r="FW28" s="47"/>
      <c r="FY28" s="48"/>
      <c r="FZ28" s="49"/>
      <c r="GA28" s="55"/>
      <c r="GB28" s="46"/>
      <c r="GC28" s="47"/>
      <c r="GE28" s="48"/>
      <c r="GF28" s="49"/>
      <c r="GG28" s="55"/>
      <c r="GH28" s="46"/>
      <c r="GI28" s="47"/>
      <c r="GK28" s="48"/>
      <c r="GL28" s="49"/>
      <c r="GM28" s="55"/>
      <c r="GN28" s="46"/>
      <c r="GO28" s="47"/>
      <c r="GQ28" s="48"/>
      <c r="GR28" s="49"/>
      <c r="GS28" s="55"/>
      <c r="GT28" s="46"/>
      <c r="GU28" s="47"/>
      <c r="GW28" s="48"/>
      <c r="GX28" s="49"/>
      <c r="GY28" s="55"/>
      <c r="GZ28" s="46"/>
      <c r="HA28" s="47"/>
      <c r="HC28" s="48"/>
      <c r="HD28" s="49"/>
      <c r="HE28" s="55"/>
      <c r="HF28" s="46"/>
      <c r="HG28" s="47"/>
      <c r="HI28" s="48"/>
      <c r="HJ28" s="49"/>
      <c r="HK28" s="55"/>
      <c r="HL28" s="46"/>
      <c r="HM28" s="47"/>
      <c r="HO28" s="48"/>
      <c r="HP28" s="49"/>
      <c r="HQ28" s="55"/>
      <c r="HR28" s="46"/>
      <c r="HS28" s="47"/>
      <c r="HU28" s="48"/>
      <c r="HV28" s="49"/>
      <c r="HW28" s="55"/>
      <c r="HX28" s="46"/>
      <c r="HY28" s="47"/>
      <c r="IA28" s="48"/>
      <c r="IB28" s="49"/>
      <c r="IC28" s="55"/>
      <c r="ID28" s="46"/>
      <c r="IE28" s="47"/>
      <c r="IG28" s="48"/>
      <c r="IH28" s="49"/>
      <c r="II28" s="55"/>
      <c r="IJ28" s="46"/>
      <c r="IK28" s="47"/>
      <c r="IM28" s="48"/>
      <c r="IN28" s="49"/>
      <c r="IO28" s="55"/>
      <c r="IP28" s="46"/>
      <c r="IQ28" s="47"/>
      <c r="IS28" s="48"/>
      <c r="IT28" s="49"/>
      <c r="IU28" s="55"/>
      <c r="IV28" s="46"/>
      <c r="IW28" s="47"/>
      <c r="IY28" s="48"/>
      <c r="IZ28" s="49"/>
      <c r="JA28" s="55"/>
      <c r="JB28" s="46"/>
      <c r="JC28" s="47"/>
      <c r="JE28" s="48"/>
      <c r="JF28" s="49"/>
      <c r="JG28" s="55"/>
      <c r="JH28" s="46"/>
      <c r="JI28" s="47"/>
      <c r="JK28" s="48"/>
      <c r="JL28" s="49"/>
      <c r="JM28" s="55"/>
      <c r="JN28" s="46"/>
      <c r="JO28" s="47"/>
      <c r="JQ28" s="48"/>
      <c r="JR28" s="49"/>
      <c r="JS28" s="55"/>
      <c r="JT28" s="46"/>
      <c r="JU28" s="47"/>
      <c r="JW28" s="48"/>
      <c r="JX28" s="49"/>
      <c r="JY28" s="55"/>
      <c r="JZ28" s="46"/>
      <c r="KA28" s="47"/>
      <c r="KC28" s="48"/>
      <c r="KD28" s="49"/>
      <c r="KE28" s="55"/>
      <c r="KF28" s="46"/>
      <c r="KG28" s="47"/>
      <c r="KI28" s="48"/>
      <c r="KJ28" s="49"/>
      <c r="KK28" s="55"/>
      <c r="KL28" s="46"/>
      <c r="KM28" s="47"/>
      <c r="KO28" s="48"/>
      <c r="KP28" s="49"/>
      <c r="KQ28" s="55"/>
      <c r="KR28" s="46"/>
      <c r="KS28" s="47"/>
      <c r="KU28" s="48"/>
      <c r="KV28" s="49"/>
      <c r="KW28" s="55"/>
      <c r="KX28" s="46"/>
      <c r="KY28" s="47"/>
      <c r="LA28" s="48"/>
      <c r="LB28" s="49"/>
      <c r="LC28" s="55"/>
      <c r="LD28" s="46"/>
      <c r="LE28" s="47"/>
      <c r="LG28" s="48"/>
      <c r="LH28" s="49"/>
      <c r="LI28" s="55"/>
      <c r="LJ28" s="46"/>
      <c r="LK28" s="47"/>
      <c r="LM28" s="48"/>
      <c r="LN28" s="49"/>
      <c r="LO28" s="55"/>
      <c r="LP28" s="46"/>
      <c r="LQ28" s="47"/>
      <c r="LS28" s="48"/>
      <c r="LT28" s="49"/>
      <c r="LU28" s="55"/>
      <c r="LV28" s="46"/>
      <c r="LW28" s="47"/>
      <c r="LY28" s="48"/>
      <c r="LZ28" s="49"/>
      <c r="MA28" s="55"/>
      <c r="MB28" s="46"/>
      <c r="MC28" s="47"/>
      <c r="ME28" s="48"/>
      <c r="MF28" s="49"/>
      <c r="MG28" s="55"/>
      <c r="MH28" s="69"/>
      <c r="MI28" s="69"/>
      <c r="MJ28" s="69"/>
      <c r="MK28" s="13">
        <f t="shared" si="110"/>
        <v>0</v>
      </c>
      <c r="ML28" s="13">
        <f t="shared" si="111"/>
        <v>0</v>
      </c>
      <c r="MM28" s="13">
        <f t="shared" si="112"/>
        <v>0</v>
      </c>
      <c r="MN28" s="13">
        <f t="shared" si="113"/>
        <v>0</v>
      </c>
      <c r="MO28" s="13">
        <f t="shared" si="114"/>
        <v>0</v>
      </c>
      <c r="MP28" s="13">
        <f t="shared" si="115"/>
        <v>0</v>
      </c>
      <c r="MQ28" s="13">
        <f t="shared" si="116"/>
        <v>0</v>
      </c>
      <c r="MR28" s="13">
        <f t="shared" si="117"/>
        <v>0</v>
      </c>
      <c r="MS28" s="13">
        <f t="shared" si="118"/>
        <v>0</v>
      </c>
      <c r="MT28" s="13">
        <f t="shared" si="119"/>
        <v>0</v>
      </c>
      <c r="MU28" s="13">
        <f t="shared" si="120"/>
        <v>0</v>
      </c>
      <c r="MV28" s="13">
        <f t="shared" si="121"/>
        <v>0</v>
      </c>
      <c r="MW28" s="13">
        <f t="shared" si="122"/>
        <v>0</v>
      </c>
      <c r="MX28" s="13">
        <f t="shared" si="123"/>
        <v>0</v>
      </c>
      <c r="MY28" s="13">
        <f t="shared" si="124"/>
        <v>0</v>
      </c>
      <c r="MZ28" s="13">
        <f t="shared" si="125"/>
        <v>0</v>
      </c>
      <c r="NA28" s="13">
        <f t="shared" si="126"/>
        <v>0</v>
      </c>
      <c r="NB28" s="13">
        <f t="shared" si="127"/>
        <v>0</v>
      </c>
      <c r="NC28" s="13">
        <f t="shared" si="128"/>
        <v>0</v>
      </c>
      <c r="ND28" s="13">
        <f t="shared" si="129"/>
        <v>0</v>
      </c>
      <c r="NE28" s="13">
        <f t="shared" si="130"/>
        <v>0</v>
      </c>
      <c r="NF28" s="13">
        <f t="shared" si="131"/>
        <v>0</v>
      </c>
      <c r="NG28" s="13">
        <f t="shared" si="132"/>
        <v>0</v>
      </c>
      <c r="NH28" s="13">
        <f t="shared" si="133"/>
        <v>0</v>
      </c>
      <c r="NI28" s="13">
        <f t="shared" si="134"/>
        <v>0</v>
      </c>
      <c r="NJ28" s="13">
        <f t="shared" si="135"/>
        <v>0</v>
      </c>
      <c r="NK28" s="13">
        <f t="shared" si="136"/>
        <v>0</v>
      </c>
      <c r="NL28" s="13">
        <f t="shared" si="137"/>
        <v>0</v>
      </c>
      <c r="NM28" s="13">
        <f t="shared" si="138"/>
        <v>0</v>
      </c>
      <c r="NN28" s="13">
        <f t="shared" si="139"/>
        <v>0</v>
      </c>
      <c r="NO28" s="13">
        <f t="shared" si="140"/>
        <v>0</v>
      </c>
      <c r="NP28" s="13">
        <f t="shared" si="141"/>
        <v>0</v>
      </c>
      <c r="NQ28" s="13">
        <f t="shared" si="142"/>
        <v>0</v>
      </c>
      <c r="NR28" s="13">
        <f t="shared" si="143"/>
        <v>0</v>
      </c>
      <c r="NS28" s="13">
        <f t="shared" si="144"/>
        <v>0</v>
      </c>
      <c r="NT28" s="13">
        <f t="shared" si="145"/>
        <v>0</v>
      </c>
      <c r="NU28" s="13">
        <f t="shared" si="146"/>
        <v>0</v>
      </c>
      <c r="NV28" s="13">
        <f t="shared" si="147"/>
        <v>0</v>
      </c>
      <c r="NW28" s="13">
        <f t="shared" si="148"/>
        <v>0</v>
      </c>
      <c r="NX28" s="13">
        <f t="shared" si="149"/>
        <v>0</v>
      </c>
      <c r="NY28" s="13">
        <f t="shared" si="150"/>
        <v>0</v>
      </c>
      <c r="NZ28" s="13">
        <f t="shared" si="151"/>
        <v>0</v>
      </c>
      <c r="OA28" s="13">
        <f t="shared" si="152"/>
        <v>0</v>
      </c>
      <c r="OB28" s="13">
        <f t="shared" si="153"/>
        <v>0</v>
      </c>
      <c r="OC28" s="13">
        <f t="shared" si="154"/>
        <v>0</v>
      </c>
      <c r="OD28" s="13">
        <f t="shared" si="155"/>
        <v>0</v>
      </c>
      <c r="OE28" s="13">
        <f t="shared" si="156"/>
        <v>0</v>
      </c>
      <c r="OF28" s="13">
        <f t="shared" si="157"/>
        <v>0</v>
      </c>
      <c r="OG28" s="13">
        <f t="shared" si="158"/>
        <v>0</v>
      </c>
      <c r="OH28" s="13">
        <f t="shared" si="159"/>
        <v>0</v>
      </c>
      <c r="OI28" s="13">
        <f t="shared" si="160"/>
        <v>0</v>
      </c>
      <c r="OJ28" s="13">
        <f t="shared" si="161"/>
        <v>0</v>
      </c>
      <c r="OK28" s="13">
        <f t="shared" si="162"/>
        <v>0</v>
      </c>
      <c r="OL28" s="13">
        <f t="shared" si="163"/>
        <v>0</v>
      </c>
      <c r="OM28" s="13">
        <f t="shared" si="164"/>
        <v>0</v>
      </c>
      <c r="ON28" s="13">
        <f t="shared" si="165"/>
        <v>0</v>
      </c>
      <c r="OO28" s="13">
        <f t="shared" si="166"/>
        <v>0</v>
      </c>
      <c r="OP28" s="13">
        <f t="shared" si="167"/>
        <v>0</v>
      </c>
      <c r="OQ28" s="13">
        <f t="shared" si="168"/>
        <v>0</v>
      </c>
      <c r="OR28" s="13">
        <f t="shared" si="169"/>
        <v>0</v>
      </c>
      <c r="OS28" s="13">
        <f t="shared" si="170"/>
        <v>0</v>
      </c>
      <c r="OT28" s="13">
        <f t="shared" si="171"/>
        <v>0</v>
      </c>
      <c r="OU28" s="13">
        <f t="shared" si="172"/>
        <v>0</v>
      </c>
      <c r="OV28" s="13">
        <f t="shared" si="173"/>
        <v>0</v>
      </c>
      <c r="OW28" s="13">
        <f t="shared" si="174"/>
        <v>0</v>
      </c>
      <c r="OX28" s="13">
        <f t="shared" si="175"/>
        <v>0</v>
      </c>
      <c r="OY28" s="13">
        <f t="shared" si="176"/>
        <v>0</v>
      </c>
      <c r="OZ28" s="13">
        <f t="shared" si="177"/>
        <v>0</v>
      </c>
      <c r="PA28" s="13">
        <f t="shared" si="178"/>
        <v>0</v>
      </c>
      <c r="PB28" s="13">
        <f t="shared" si="179"/>
        <v>0</v>
      </c>
      <c r="PC28" s="13">
        <f t="shared" si="180"/>
        <v>0</v>
      </c>
      <c r="PD28" s="13">
        <f t="shared" si="181"/>
        <v>0</v>
      </c>
      <c r="PE28" s="13">
        <f t="shared" si="182"/>
        <v>0</v>
      </c>
      <c r="PF28" s="13">
        <f t="shared" si="183"/>
        <v>0</v>
      </c>
      <c r="PG28" s="13">
        <f t="shared" si="184"/>
        <v>0</v>
      </c>
      <c r="PH28" s="13">
        <f t="shared" si="185"/>
        <v>0</v>
      </c>
      <c r="PI28" s="13">
        <f t="shared" si="186"/>
        <v>0</v>
      </c>
      <c r="PJ28" s="13">
        <f t="shared" si="187"/>
        <v>0</v>
      </c>
      <c r="PK28" s="13">
        <f t="shared" si="188"/>
        <v>0</v>
      </c>
      <c r="PL28" s="13">
        <f t="shared" si="189"/>
        <v>0</v>
      </c>
      <c r="PM28" s="13">
        <f t="shared" si="190"/>
        <v>0</v>
      </c>
      <c r="PN28" s="13">
        <f t="shared" si="191"/>
        <v>0</v>
      </c>
      <c r="PO28" s="13">
        <f t="shared" si="192"/>
        <v>0</v>
      </c>
      <c r="PP28" s="13">
        <f t="shared" si="193"/>
        <v>0</v>
      </c>
      <c r="PQ28" s="13">
        <f t="shared" si="194"/>
        <v>0</v>
      </c>
      <c r="PR28" s="13">
        <f t="shared" si="195"/>
        <v>0</v>
      </c>
      <c r="PS28" s="13">
        <f t="shared" si="196"/>
        <v>0</v>
      </c>
      <c r="PT28" s="13">
        <f t="shared" si="197"/>
        <v>0</v>
      </c>
      <c r="PU28" s="13">
        <f t="shared" si="198"/>
        <v>0</v>
      </c>
      <c r="PV28" s="13">
        <f t="shared" si="199"/>
        <v>0</v>
      </c>
      <c r="PW28" s="13">
        <f t="shared" si="200"/>
        <v>0</v>
      </c>
      <c r="PX28" s="13">
        <f t="shared" si="201"/>
        <v>0</v>
      </c>
      <c r="PY28" s="13">
        <f t="shared" si="202"/>
        <v>0</v>
      </c>
      <c r="PZ28" s="13">
        <f t="shared" si="203"/>
        <v>0</v>
      </c>
      <c r="QA28" s="13">
        <f t="shared" si="204"/>
        <v>0</v>
      </c>
      <c r="QB28" s="13">
        <f t="shared" si="205"/>
        <v>0</v>
      </c>
      <c r="QC28" s="13">
        <f t="shared" si="206"/>
        <v>0</v>
      </c>
      <c r="QD28" s="13">
        <f t="shared" si="207"/>
        <v>0</v>
      </c>
      <c r="QE28" s="13">
        <f t="shared" si="208"/>
        <v>0</v>
      </c>
      <c r="QF28" s="13">
        <f t="shared" si="209"/>
        <v>0</v>
      </c>
      <c r="QJ28" s="13"/>
      <c r="QL28" s="13"/>
      <c r="QM28" s="13"/>
      <c r="QN28" s="13">
        <f>RANK(QQ28,$QQ$4:$QQ$69)+COUNTIF(QQ$4:QQ28,QQ28)-1</f>
        <v>25</v>
      </c>
      <c r="QO28" s="29">
        <f t="array" ref="QO28">SUM(IF(QQ28&lt;$QQ$4:$QQ$69,1/COUNTIF($QQ$4:$QQ$69,$QQ$4:$QQ$69)))+1</f>
        <v>1</v>
      </c>
      <c r="QP28" s="11" t="str">
        <f>Sheet3!R26</f>
        <v>D. Sturridge (England)</v>
      </c>
      <c r="QQ28" s="13">
        <f t="shared" si="211"/>
        <v>0</v>
      </c>
      <c r="QX28" s="10"/>
    </row>
    <row r="29" spans="2:466">
      <c r="F29" s="10"/>
      <c r="G29" s="10"/>
      <c r="H29" s="10"/>
      <c r="I29" s="10"/>
      <c r="J29" s="10">
        <f t="shared" si="214"/>
        <v>26</v>
      </c>
      <c r="K29" s="39" t="str">
        <f>IFERROR(IF(L29="","",IF(ISNUMBER(MATCH(HLOOKUP($J29,$MK$74:$QF$89,($QG$79-$QG$74+1),0),K$4:K28,0)),"",HLOOKUP($J29,$MK$74:$QF$89,($QG$79-$QG$74+1),0))),"")</f>
        <v/>
      </c>
      <c r="L29" s="40" t="str">
        <f t="shared" si="215"/>
        <v/>
      </c>
      <c r="M29" s="41" t="str">
        <f t="array" ref="M29">IFERROR(IF(HLOOKUP($J29,$MK$74:$QF$89,($QG$83-$QG$74+1),0)=0,"",HLOOKUP($J29,$MK$74:$QF$89,($QG$83-$QG$74+1),0)),0)</f>
        <v/>
      </c>
      <c r="N29" s="10"/>
      <c r="O29" s="10">
        <f t="shared" si="216"/>
        <v>26</v>
      </c>
      <c r="P29" s="39" t="str">
        <f>IFERROR(IF(Q29="","",IF(ISNUMBER(MATCH(HLOOKUP($T29,$MK$75:$OP$89,($QG$80-$QG$75+1),0),P$4:P28,0)),"",HLOOKUP($T29,$MK$75:$OP$89,($QG$80-$QG$75+1),0))),"")</f>
        <v/>
      </c>
      <c r="Q29" s="40" t="str">
        <f t="shared" si="217"/>
        <v/>
      </c>
      <c r="R29" s="41" t="str">
        <f t="array" ref="R29">IFERROR(IF(HLOOKUP($O29,$MK$75:$QF$89,($QG$89-$QG$75+1),0)=0,"",HLOOKUP($O29,$MK$75:$QF$89,($QG$89-$QG$75+1),0)),0)</f>
        <v/>
      </c>
      <c r="S29" s="10"/>
      <c r="T29" s="10">
        <f t="shared" si="218"/>
        <v>26</v>
      </c>
      <c r="U29" s="39" t="str">
        <f>IFERROR(IF(V29="","",IF(ISNUMBER(MATCH(HLOOKUP($O29,$MK$76:$QF$89,($QG$81-$QG$76+1),0),U$4:U28,0)),"",HLOOKUP($O29,$MK$76:$QF$89,($QG$81-$QG$76+1),0))),"")</f>
        <v/>
      </c>
      <c r="V29" s="40" t="str">
        <f t="shared" si="106"/>
        <v/>
      </c>
      <c r="W29" s="41" t="str">
        <f t="array" ref="W29">IFERROR(IF(HLOOKUP($T29,$MK$76:$QF$89,($QG$87-$QG$76+1),0)=0,"",HLOOKUP($T29,$MK$76:$QF$89,($QG$87-$QG$76+1),0)),0)</f>
        <v/>
      </c>
      <c r="Z29" s="191" t="s">
        <v>2730</v>
      </c>
      <c r="AA29" s="191"/>
      <c r="AB29" s="191"/>
      <c r="AC29" s="191"/>
      <c r="AE29" s="29">
        <f t="array" ref="AE29">IFERROR(SUM(IF(AG29&lt;$AG$4:$AG$69,1/COUNTIF($AG$4:$AG$69,$AG$4:$AG$69)))+1,0)</f>
        <v>1</v>
      </c>
      <c r="AF29" s="44" t="str">
        <f>Sheet3!R27</f>
        <v>E. Hazard (Belgium)</v>
      </c>
      <c r="AG29" s="45">
        <v>0</v>
      </c>
      <c r="AH29" s="29">
        <f t="shared" si="212"/>
        <v>15</v>
      </c>
      <c r="AI29" s="10"/>
      <c r="AJ29" s="10"/>
      <c r="AK29" s="10"/>
      <c r="AL29" s="13">
        <f>IF(OR(ISBLANK('Euro 2016'!L48),ISBLANK('Euro 2016'!M48)),0,1)</f>
        <v>1</v>
      </c>
      <c r="AM29" s="11" t="s">
        <v>2394</v>
      </c>
      <c r="AN29" s="11" t="str">
        <f>IFERROR(VLOOKUP(IF(VLOOKUP($AM29,'Euro 2016'!$B$23:$N$87,10,0)="","",VLOOKUP($AM29,'Euro 2016'!$B$23:$N$87,10,0)),Sheet2!$A:$B,2,0),"")</f>
        <v>Switzerland</v>
      </c>
      <c r="AO29" s="11" t="str">
        <f>IFERROR(VLOOKUP(IF(VLOOKUP($AM29,'Euro 2016'!$B$23:$N$87,13,0)="","",VLOOKUP($AM29,'Euro 2016'!$B$23:$N$87,13,0)),Sheet2!$A:$B,2,0),"")</f>
        <v>France</v>
      </c>
      <c r="AQ29" s="13">
        <f>IFERROR(IF(VLOOKUP($AM29,'Euro 2016'!$B$23:$N$87,11,0)="","",VLOOKUP($AM29,'Euro 2016'!$B$23:$N$87,11,0)),"")</f>
        <v>1</v>
      </c>
      <c r="AR29" s="13">
        <f>IFERROR(IF(VLOOKUP($AM29,'Euro 2016'!$B$23:$N$87,12,0)="","",VLOOKUP($AM29,'Euro 2016'!$B$23:$N$87,12,0)),"")</f>
        <v>4</v>
      </c>
      <c r="AT29" s="46"/>
      <c r="AU29" s="47"/>
      <c r="AW29" s="48"/>
      <c r="AX29" s="49"/>
      <c r="AY29" s="55"/>
      <c r="AZ29" s="46"/>
      <c r="BA29" s="47"/>
      <c r="BC29" s="48"/>
      <c r="BD29" s="49"/>
      <c r="BE29" s="55"/>
      <c r="BF29" s="46"/>
      <c r="BG29" s="47"/>
      <c r="BI29" s="48"/>
      <c r="BJ29" s="49"/>
      <c r="BK29" s="55"/>
      <c r="BL29" s="46"/>
      <c r="BM29" s="47"/>
      <c r="BO29" s="48"/>
      <c r="BP29" s="49"/>
      <c r="BQ29" s="55"/>
      <c r="BR29" s="46"/>
      <c r="BS29" s="47"/>
      <c r="BU29" s="48"/>
      <c r="BV29" s="49"/>
      <c r="BW29" s="55"/>
      <c r="BX29" s="46"/>
      <c r="BY29" s="47"/>
      <c r="CA29" s="48"/>
      <c r="CB29" s="49"/>
      <c r="CC29" s="55"/>
      <c r="CD29" s="46"/>
      <c r="CE29" s="47"/>
      <c r="CG29" s="48"/>
      <c r="CH29" s="49"/>
      <c r="CI29" s="55"/>
      <c r="CJ29" s="46"/>
      <c r="CK29" s="47"/>
      <c r="CM29" s="48"/>
      <c r="CN29" s="49"/>
      <c r="CO29" s="55"/>
      <c r="CP29" s="46"/>
      <c r="CQ29" s="47"/>
      <c r="CS29" s="48"/>
      <c r="CT29" s="49"/>
      <c r="CU29" s="55"/>
      <c r="CV29" s="46"/>
      <c r="CW29" s="47"/>
      <c r="CY29" s="48"/>
      <c r="CZ29" s="49"/>
      <c r="DA29" s="55"/>
      <c r="DB29" s="46"/>
      <c r="DC29" s="47"/>
      <c r="DE29" s="48"/>
      <c r="DF29" s="49"/>
      <c r="DG29" s="55"/>
      <c r="DH29" s="46"/>
      <c r="DI29" s="47"/>
      <c r="DK29" s="48"/>
      <c r="DL29" s="49"/>
      <c r="DM29" s="55"/>
      <c r="DN29" s="46"/>
      <c r="DO29" s="47"/>
      <c r="DQ29" s="48"/>
      <c r="DR29" s="49"/>
      <c r="DS29" s="55"/>
      <c r="DT29" s="46"/>
      <c r="DU29" s="47"/>
      <c r="DW29" s="48"/>
      <c r="DX29" s="49"/>
      <c r="DY29" s="55"/>
      <c r="DZ29" s="46"/>
      <c r="EA29" s="47"/>
      <c r="EC29" s="48"/>
      <c r="ED29" s="49"/>
      <c r="EE29" s="55"/>
      <c r="EF29" s="46"/>
      <c r="EG29" s="47"/>
      <c r="EI29" s="48"/>
      <c r="EJ29" s="49"/>
      <c r="EK29" s="55"/>
      <c r="EL29" s="46"/>
      <c r="EM29" s="47"/>
      <c r="EO29" s="48"/>
      <c r="EP29" s="49"/>
      <c r="EQ29" s="55"/>
      <c r="ER29" s="46"/>
      <c r="ES29" s="47"/>
      <c r="EU29" s="48"/>
      <c r="EV29" s="49"/>
      <c r="EW29" s="55"/>
      <c r="EX29" s="46"/>
      <c r="EY29" s="47"/>
      <c r="FA29" s="48"/>
      <c r="FB29" s="49"/>
      <c r="FC29" s="55"/>
      <c r="FD29" s="46"/>
      <c r="FE29" s="47"/>
      <c r="FG29" s="48"/>
      <c r="FH29" s="49"/>
      <c r="FI29" s="55"/>
      <c r="FJ29" s="46"/>
      <c r="FK29" s="47"/>
      <c r="FM29" s="48"/>
      <c r="FN29" s="49"/>
      <c r="FO29" s="55"/>
      <c r="FP29" s="46"/>
      <c r="FQ29" s="47"/>
      <c r="FS29" s="48"/>
      <c r="FT29" s="49"/>
      <c r="FU29" s="55"/>
      <c r="FV29" s="46"/>
      <c r="FW29" s="47"/>
      <c r="FY29" s="48"/>
      <c r="FZ29" s="49"/>
      <c r="GA29" s="55"/>
      <c r="GB29" s="46"/>
      <c r="GC29" s="47"/>
      <c r="GE29" s="48"/>
      <c r="GF29" s="49"/>
      <c r="GG29" s="55"/>
      <c r="GH29" s="46"/>
      <c r="GI29" s="47"/>
      <c r="GK29" s="48"/>
      <c r="GL29" s="49"/>
      <c r="GM29" s="55"/>
      <c r="GN29" s="46"/>
      <c r="GO29" s="47"/>
      <c r="GQ29" s="48"/>
      <c r="GR29" s="49"/>
      <c r="GS29" s="55"/>
      <c r="GT29" s="46"/>
      <c r="GU29" s="47"/>
      <c r="GW29" s="48"/>
      <c r="GX29" s="49"/>
      <c r="GY29" s="55"/>
      <c r="GZ29" s="46"/>
      <c r="HA29" s="47"/>
      <c r="HC29" s="48"/>
      <c r="HD29" s="49"/>
      <c r="HE29" s="55"/>
      <c r="HF29" s="46"/>
      <c r="HG29" s="47"/>
      <c r="HI29" s="48"/>
      <c r="HJ29" s="49"/>
      <c r="HK29" s="55"/>
      <c r="HL29" s="46"/>
      <c r="HM29" s="47"/>
      <c r="HO29" s="48"/>
      <c r="HP29" s="49"/>
      <c r="HQ29" s="55"/>
      <c r="HR29" s="46"/>
      <c r="HS29" s="47"/>
      <c r="HU29" s="48"/>
      <c r="HV29" s="49"/>
      <c r="HW29" s="55"/>
      <c r="HX29" s="46"/>
      <c r="HY29" s="47"/>
      <c r="IA29" s="48"/>
      <c r="IB29" s="49"/>
      <c r="IC29" s="55"/>
      <c r="ID29" s="46"/>
      <c r="IE29" s="47"/>
      <c r="IG29" s="48"/>
      <c r="IH29" s="49"/>
      <c r="II29" s="55"/>
      <c r="IJ29" s="46"/>
      <c r="IK29" s="47"/>
      <c r="IM29" s="48"/>
      <c r="IN29" s="49"/>
      <c r="IO29" s="55"/>
      <c r="IP29" s="46"/>
      <c r="IQ29" s="47"/>
      <c r="IS29" s="48"/>
      <c r="IT29" s="49"/>
      <c r="IU29" s="55"/>
      <c r="IV29" s="46"/>
      <c r="IW29" s="47"/>
      <c r="IY29" s="48"/>
      <c r="IZ29" s="49"/>
      <c r="JA29" s="55"/>
      <c r="JB29" s="46"/>
      <c r="JC29" s="47"/>
      <c r="JE29" s="48"/>
      <c r="JF29" s="49"/>
      <c r="JG29" s="55"/>
      <c r="JH29" s="46"/>
      <c r="JI29" s="47"/>
      <c r="JK29" s="48"/>
      <c r="JL29" s="49"/>
      <c r="JM29" s="55"/>
      <c r="JN29" s="46"/>
      <c r="JO29" s="47"/>
      <c r="JQ29" s="48"/>
      <c r="JR29" s="49"/>
      <c r="JS29" s="55"/>
      <c r="JT29" s="46"/>
      <c r="JU29" s="47"/>
      <c r="JW29" s="48"/>
      <c r="JX29" s="49"/>
      <c r="JY29" s="55"/>
      <c r="JZ29" s="46"/>
      <c r="KA29" s="47"/>
      <c r="KC29" s="48"/>
      <c r="KD29" s="49"/>
      <c r="KE29" s="55"/>
      <c r="KF29" s="46"/>
      <c r="KG29" s="47"/>
      <c r="KI29" s="48"/>
      <c r="KJ29" s="49"/>
      <c r="KK29" s="55"/>
      <c r="KL29" s="46"/>
      <c r="KM29" s="47"/>
      <c r="KO29" s="48"/>
      <c r="KP29" s="49"/>
      <c r="KQ29" s="55"/>
      <c r="KR29" s="46"/>
      <c r="KS29" s="47"/>
      <c r="KU29" s="48"/>
      <c r="KV29" s="49"/>
      <c r="KW29" s="55"/>
      <c r="KX29" s="46"/>
      <c r="KY29" s="47"/>
      <c r="LA29" s="48"/>
      <c r="LB29" s="49"/>
      <c r="LC29" s="55"/>
      <c r="LD29" s="46"/>
      <c r="LE29" s="47"/>
      <c r="LG29" s="48"/>
      <c r="LH29" s="49"/>
      <c r="LI29" s="55"/>
      <c r="LJ29" s="46"/>
      <c r="LK29" s="47"/>
      <c r="LM29" s="48"/>
      <c r="LN29" s="49"/>
      <c r="LO29" s="55"/>
      <c r="LP29" s="46"/>
      <c r="LQ29" s="47"/>
      <c r="LS29" s="48"/>
      <c r="LT29" s="49"/>
      <c r="LU29" s="55"/>
      <c r="LV29" s="46"/>
      <c r="LW29" s="47"/>
      <c r="LY29" s="48"/>
      <c r="LZ29" s="49"/>
      <c r="MA29" s="55"/>
      <c r="MB29" s="46"/>
      <c r="MC29" s="47"/>
      <c r="ME29" s="48"/>
      <c r="MF29" s="49"/>
      <c r="MG29" s="55"/>
      <c r="MH29" s="69"/>
      <c r="MI29" s="69"/>
      <c r="MJ29" s="69"/>
      <c r="MK29" s="13">
        <f t="shared" si="110"/>
        <v>0</v>
      </c>
      <c r="ML29" s="13">
        <f t="shared" si="111"/>
        <v>0</v>
      </c>
      <c r="MM29" s="13">
        <f t="shared" si="112"/>
        <v>0</v>
      </c>
      <c r="MN29" s="13">
        <f t="shared" si="113"/>
        <v>0</v>
      </c>
      <c r="MO29" s="13">
        <f t="shared" si="114"/>
        <v>0</v>
      </c>
      <c r="MP29" s="13">
        <f t="shared" si="115"/>
        <v>0</v>
      </c>
      <c r="MQ29" s="13">
        <f t="shared" si="116"/>
        <v>0</v>
      </c>
      <c r="MR29" s="13">
        <f t="shared" si="117"/>
        <v>0</v>
      </c>
      <c r="MS29" s="13">
        <f t="shared" si="118"/>
        <v>0</v>
      </c>
      <c r="MT29" s="13">
        <f t="shared" si="119"/>
        <v>0</v>
      </c>
      <c r="MU29" s="13">
        <f t="shared" si="120"/>
        <v>0</v>
      </c>
      <c r="MV29" s="13">
        <f t="shared" si="121"/>
        <v>0</v>
      </c>
      <c r="MW29" s="13">
        <f t="shared" si="122"/>
        <v>0</v>
      </c>
      <c r="MX29" s="13">
        <f t="shared" si="123"/>
        <v>0</v>
      </c>
      <c r="MY29" s="13">
        <f t="shared" si="124"/>
        <v>0</v>
      </c>
      <c r="MZ29" s="13">
        <f t="shared" si="125"/>
        <v>0</v>
      </c>
      <c r="NA29" s="13">
        <f t="shared" si="126"/>
        <v>0</v>
      </c>
      <c r="NB29" s="13">
        <f t="shared" si="127"/>
        <v>0</v>
      </c>
      <c r="NC29" s="13">
        <f t="shared" si="128"/>
        <v>0</v>
      </c>
      <c r="ND29" s="13">
        <f t="shared" si="129"/>
        <v>0</v>
      </c>
      <c r="NE29" s="13">
        <f t="shared" si="130"/>
        <v>0</v>
      </c>
      <c r="NF29" s="13">
        <f t="shared" si="131"/>
        <v>0</v>
      </c>
      <c r="NG29" s="13">
        <f t="shared" si="132"/>
        <v>0</v>
      </c>
      <c r="NH29" s="13">
        <f t="shared" si="133"/>
        <v>0</v>
      </c>
      <c r="NI29" s="13">
        <f t="shared" si="134"/>
        <v>0</v>
      </c>
      <c r="NJ29" s="13">
        <f t="shared" si="135"/>
        <v>0</v>
      </c>
      <c r="NK29" s="13">
        <f t="shared" si="136"/>
        <v>0</v>
      </c>
      <c r="NL29" s="13">
        <f t="shared" si="137"/>
        <v>0</v>
      </c>
      <c r="NM29" s="13">
        <f t="shared" si="138"/>
        <v>0</v>
      </c>
      <c r="NN29" s="13">
        <f t="shared" si="139"/>
        <v>0</v>
      </c>
      <c r="NO29" s="13">
        <f t="shared" si="140"/>
        <v>0</v>
      </c>
      <c r="NP29" s="13">
        <f t="shared" si="141"/>
        <v>0</v>
      </c>
      <c r="NQ29" s="13">
        <f t="shared" si="142"/>
        <v>0</v>
      </c>
      <c r="NR29" s="13">
        <f t="shared" si="143"/>
        <v>0</v>
      </c>
      <c r="NS29" s="13">
        <f t="shared" si="144"/>
        <v>0</v>
      </c>
      <c r="NT29" s="13">
        <f t="shared" si="145"/>
        <v>0</v>
      </c>
      <c r="NU29" s="13">
        <f t="shared" si="146"/>
        <v>0</v>
      </c>
      <c r="NV29" s="13">
        <f t="shared" si="147"/>
        <v>0</v>
      </c>
      <c r="NW29" s="13">
        <f t="shared" si="148"/>
        <v>0</v>
      </c>
      <c r="NX29" s="13">
        <f t="shared" si="149"/>
        <v>0</v>
      </c>
      <c r="NY29" s="13">
        <f t="shared" si="150"/>
        <v>0</v>
      </c>
      <c r="NZ29" s="13">
        <f t="shared" si="151"/>
        <v>0</v>
      </c>
      <c r="OA29" s="13">
        <f t="shared" si="152"/>
        <v>0</v>
      </c>
      <c r="OB29" s="13">
        <f t="shared" si="153"/>
        <v>0</v>
      </c>
      <c r="OC29" s="13">
        <f t="shared" si="154"/>
        <v>0</v>
      </c>
      <c r="OD29" s="13">
        <f t="shared" si="155"/>
        <v>0</v>
      </c>
      <c r="OE29" s="13">
        <f t="shared" si="156"/>
        <v>0</v>
      </c>
      <c r="OF29" s="13">
        <f t="shared" si="157"/>
        <v>0</v>
      </c>
      <c r="OG29" s="13">
        <f t="shared" si="158"/>
        <v>0</v>
      </c>
      <c r="OH29" s="13">
        <f t="shared" si="159"/>
        <v>0</v>
      </c>
      <c r="OI29" s="13">
        <f t="shared" si="160"/>
        <v>0</v>
      </c>
      <c r="OJ29" s="13">
        <f t="shared" si="161"/>
        <v>0</v>
      </c>
      <c r="OK29" s="13">
        <f t="shared" si="162"/>
        <v>0</v>
      </c>
      <c r="OL29" s="13">
        <f t="shared" si="163"/>
        <v>0</v>
      </c>
      <c r="OM29" s="13">
        <f t="shared" si="164"/>
        <v>0</v>
      </c>
      <c r="ON29" s="13">
        <f t="shared" si="165"/>
        <v>0</v>
      </c>
      <c r="OO29" s="13">
        <f t="shared" si="166"/>
        <v>0</v>
      </c>
      <c r="OP29" s="13">
        <f t="shared" si="167"/>
        <v>0</v>
      </c>
      <c r="OQ29" s="13">
        <f t="shared" si="168"/>
        <v>0</v>
      </c>
      <c r="OR29" s="13">
        <f t="shared" si="169"/>
        <v>0</v>
      </c>
      <c r="OS29" s="13">
        <f t="shared" si="170"/>
        <v>0</v>
      </c>
      <c r="OT29" s="13">
        <f t="shared" si="171"/>
        <v>0</v>
      </c>
      <c r="OU29" s="13">
        <f t="shared" si="172"/>
        <v>0</v>
      </c>
      <c r="OV29" s="13">
        <f t="shared" si="173"/>
        <v>0</v>
      </c>
      <c r="OW29" s="13">
        <f t="shared" si="174"/>
        <v>0</v>
      </c>
      <c r="OX29" s="13">
        <f t="shared" si="175"/>
        <v>0</v>
      </c>
      <c r="OY29" s="13">
        <f t="shared" si="176"/>
        <v>0</v>
      </c>
      <c r="OZ29" s="13">
        <f t="shared" si="177"/>
        <v>0</v>
      </c>
      <c r="PA29" s="13">
        <f t="shared" si="178"/>
        <v>0</v>
      </c>
      <c r="PB29" s="13">
        <f t="shared" si="179"/>
        <v>0</v>
      </c>
      <c r="PC29" s="13">
        <f t="shared" si="180"/>
        <v>0</v>
      </c>
      <c r="PD29" s="13">
        <f t="shared" si="181"/>
        <v>0</v>
      </c>
      <c r="PE29" s="13">
        <f t="shared" si="182"/>
        <v>0</v>
      </c>
      <c r="PF29" s="13">
        <f t="shared" si="183"/>
        <v>0</v>
      </c>
      <c r="PG29" s="13">
        <f t="shared" si="184"/>
        <v>0</v>
      </c>
      <c r="PH29" s="13">
        <f t="shared" si="185"/>
        <v>0</v>
      </c>
      <c r="PI29" s="13">
        <f t="shared" si="186"/>
        <v>0</v>
      </c>
      <c r="PJ29" s="13">
        <f t="shared" si="187"/>
        <v>0</v>
      </c>
      <c r="PK29" s="13">
        <f t="shared" si="188"/>
        <v>0</v>
      </c>
      <c r="PL29" s="13">
        <f t="shared" si="189"/>
        <v>0</v>
      </c>
      <c r="PM29" s="13">
        <f t="shared" si="190"/>
        <v>0</v>
      </c>
      <c r="PN29" s="13">
        <f t="shared" si="191"/>
        <v>0</v>
      </c>
      <c r="PO29" s="13">
        <f t="shared" si="192"/>
        <v>0</v>
      </c>
      <c r="PP29" s="13">
        <f t="shared" si="193"/>
        <v>0</v>
      </c>
      <c r="PQ29" s="13">
        <f t="shared" si="194"/>
        <v>0</v>
      </c>
      <c r="PR29" s="13">
        <f t="shared" si="195"/>
        <v>0</v>
      </c>
      <c r="PS29" s="13">
        <f t="shared" si="196"/>
        <v>0</v>
      </c>
      <c r="PT29" s="13">
        <f t="shared" si="197"/>
        <v>0</v>
      </c>
      <c r="PU29" s="13">
        <f t="shared" si="198"/>
        <v>0</v>
      </c>
      <c r="PV29" s="13">
        <f t="shared" si="199"/>
        <v>0</v>
      </c>
      <c r="PW29" s="13">
        <f t="shared" si="200"/>
        <v>0</v>
      </c>
      <c r="PX29" s="13">
        <f t="shared" si="201"/>
        <v>0</v>
      </c>
      <c r="PY29" s="13">
        <f t="shared" si="202"/>
        <v>0</v>
      </c>
      <c r="PZ29" s="13">
        <f t="shared" si="203"/>
        <v>0</v>
      </c>
      <c r="QA29" s="13">
        <f t="shared" si="204"/>
        <v>0</v>
      </c>
      <c r="QB29" s="13">
        <f t="shared" si="205"/>
        <v>0</v>
      </c>
      <c r="QC29" s="13">
        <f t="shared" si="206"/>
        <v>0</v>
      </c>
      <c r="QD29" s="13">
        <f t="shared" si="207"/>
        <v>0</v>
      </c>
      <c r="QE29" s="13">
        <f t="shared" si="208"/>
        <v>0</v>
      </c>
      <c r="QF29" s="13">
        <f t="shared" si="209"/>
        <v>0</v>
      </c>
      <c r="QN29" s="13">
        <f>RANK(QQ29,$QQ$4:$QQ$69)+COUNTIF(QQ$4:QQ29,QQ29)-1</f>
        <v>26</v>
      </c>
      <c r="QO29" s="29">
        <f t="array" ref="QO29">SUM(IF(QQ29&lt;$QQ$4:$QQ$69,1/COUNTIF($QQ$4:$QQ$69,$QQ$4:$QQ$69)))+1</f>
        <v>1</v>
      </c>
      <c r="QP29" s="11" t="str">
        <f>Sheet3!R27</f>
        <v>E. Hazard (Belgium)</v>
      </c>
      <c r="QQ29" s="13">
        <f t="shared" si="211"/>
        <v>0</v>
      </c>
      <c r="QX29" s="10"/>
    </row>
    <row r="30" spans="2:466">
      <c r="F30" s="10"/>
      <c r="G30" s="14"/>
      <c r="H30" s="14"/>
      <c r="I30" s="14"/>
      <c r="J30" s="10">
        <f t="shared" si="214"/>
        <v>27</v>
      </c>
      <c r="K30" s="39" t="str">
        <f>IFERROR(IF(L30="","",IF(ISNUMBER(MATCH(HLOOKUP($J30,$MK$74:$QF$89,($QG$79-$QG$74+1),0),K$4:K29,0)),"",HLOOKUP($J30,$MK$74:$QF$89,($QG$79-$QG$74+1),0))),"")</f>
        <v/>
      </c>
      <c r="L30" s="40" t="str">
        <f t="shared" si="215"/>
        <v/>
      </c>
      <c r="M30" s="41" t="str">
        <f t="array" ref="M30">IFERROR(IF(HLOOKUP($J30,$MK$74:$QF$89,($QG$83-$QG$74+1),0)=0,"",HLOOKUP($J30,$MK$74:$QF$89,($QG$83-$QG$74+1),0)),0)</f>
        <v/>
      </c>
      <c r="N30" s="10"/>
      <c r="O30" s="10">
        <f t="shared" si="216"/>
        <v>27</v>
      </c>
      <c r="P30" s="39" t="str">
        <f>IFERROR(IF(Q30="","",IF(ISNUMBER(MATCH(HLOOKUP($T30,$MK$75:$OP$89,($QG$80-$QG$75+1),0),P$4:P29,0)),"",HLOOKUP($T30,$MK$75:$OP$89,($QG$80-$QG$75+1),0))),"")</f>
        <v/>
      </c>
      <c r="Q30" s="40" t="str">
        <f t="shared" si="217"/>
        <v/>
      </c>
      <c r="R30" s="41" t="str">
        <f t="array" ref="R30">IFERROR(IF(HLOOKUP($O30,$MK$75:$QF$89,($QG$89-$QG$75+1),0)=0,"",HLOOKUP($O30,$MK$75:$QF$89,($QG$89-$QG$75+1),0)),0)</f>
        <v/>
      </c>
      <c r="S30" s="10"/>
      <c r="T30" s="10">
        <f t="shared" si="218"/>
        <v>27</v>
      </c>
      <c r="U30" s="39" t="str">
        <f>IFERROR(IF(V30="","",IF(ISNUMBER(MATCH(HLOOKUP($O30,$MK$76:$QF$89,($QG$81-$QG$76+1),0),U$4:U29,0)),"",HLOOKUP($O30,$MK$76:$QF$89,($QG$81-$QG$76+1),0))),"")</f>
        <v/>
      </c>
      <c r="V30" s="40" t="str">
        <f t="shared" si="106"/>
        <v/>
      </c>
      <c r="W30" s="41" t="str">
        <f t="array" ref="W30">IFERROR(IF(HLOOKUP($T30,$MK$76:$QF$89,($QG$87-$QG$76+1),0)=0,"",HLOOKUP($T30,$MK$76:$QF$89,($QG$87-$QG$76+1),0)),0)</f>
        <v/>
      </c>
      <c r="Z30" s="20" t="s">
        <v>2714</v>
      </c>
      <c r="AA30" s="20" t="s">
        <v>1024</v>
      </c>
      <c r="AB30" s="20" t="s">
        <v>2717</v>
      </c>
      <c r="AC30" s="20" t="s">
        <v>2718</v>
      </c>
      <c r="AE30" s="29">
        <f t="array" ref="AE30">IFERROR(SUM(IF(AG30&lt;$AG$4:$AG$69,1/COUNTIF($AG$4:$AG$69,$AG$4:$AG$69)))+1,0)</f>
        <v>1</v>
      </c>
      <c r="AF30" s="44" t="str">
        <f>Sheet3!R28</f>
        <v>E. Unal (Turkey)</v>
      </c>
      <c r="AG30" s="45">
        <v>0</v>
      </c>
      <c r="AH30" s="29">
        <f t="shared" si="212"/>
        <v>15</v>
      </c>
      <c r="AI30" s="10"/>
      <c r="AJ30" s="10"/>
      <c r="AK30" s="10"/>
      <c r="AL30" s="13">
        <f>IF(OR(ISBLANK('Euro 2016'!L49),ISBLANK('Euro 2016'!M49)),0,1)</f>
        <v>1</v>
      </c>
      <c r="AM30" s="11" t="s">
        <v>2395</v>
      </c>
      <c r="AN30" s="11" t="str">
        <f>IFERROR(VLOOKUP(IF(VLOOKUP($AM30,'Euro 2016'!$B$23:$N$87,10,0)="","",VLOOKUP($AM30,'Euro 2016'!$B$23:$N$87,10,0)),Sheet2!$A:$B,2,0),"")</f>
        <v>Russia</v>
      </c>
      <c r="AO30" s="11" t="str">
        <f>IFERROR(VLOOKUP(IF(VLOOKUP($AM30,'Euro 2016'!$B$23:$N$87,13,0)="","",VLOOKUP($AM30,'Euro 2016'!$B$23:$N$87,13,0)),Sheet2!$A:$B,2,0),"")</f>
        <v>Wales</v>
      </c>
      <c r="AQ30" s="13">
        <f>IFERROR(IF(VLOOKUP($AM30,'Euro 2016'!$B$23:$N$87,11,0)="","",VLOOKUP($AM30,'Euro 2016'!$B$23:$N$87,11,0)),"")</f>
        <v>2</v>
      </c>
      <c r="AR30" s="13">
        <f>IFERROR(IF(VLOOKUP($AM30,'Euro 2016'!$B$23:$N$87,12,0)="","",VLOOKUP($AM30,'Euro 2016'!$B$23:$N$87,12,0)),"")</f>
        <v>9</v>
      </c>
      <c r="AT30" s="46"/>
      <c r="AU30" s="47"/>
      <c r="AW30" s="48"/>
      <c r="AX30" s="49"/>
      <c r="AY30" s="55"/>
      <c r="AZ30" s="46"/>
      <c r="BA30" s="47"/>
      <c r="BC30" s="48"/>
      <c r="BD30" s="49"/>
      <c r="BE30" s="55"/>
      <c r="BF30" s="46"/>
      <c r="BG30" s="47"/>
      <c r="BI30" s="48"/>
      <c r="BJ30" s="49"/>
      <c r="BK30" s="55"/>
      <c r="BL30" s="46"/>
      <c r="BM30" s="47"/>
      <c r="BO30" s="48"/>
      <c r="BP30" s="49"/>
      <c r="BQ30" s="55"/>
      <c r="BR30" s="46"/>
      <c r="BS30" s="47"/>
      <c r="BU30" s="48"/>
      <c r="BV30" s="49"/>
      <c r="BW30" s="55"/>
      <c r="BX30" s="46"/>
      <c r="BY30" s="47"/>
      <c r="CA30" s="48"/>
      <c r="CB30" s="49"/>
      <c r="CC30" s="55"/>
      <c r="CD30" s="46"/>
      <c r="CE30" s="47"/>
      <c r="CG30" s="48"/>
      <c r="CH30" s="49"/>
      <c r="CI30" s="55"/>
      <c r="CJ30" s="46"/>
      <c r="CK30" s="47"/>
      <c r="CM30" s="48"/>
      <c r="CN30" s="49"/>
      <c r="CO30" s="55"/>
      <c r="CP30" s="46"/>
      <c r="CQ30" s="47"/>
      <c r="CS30" s="48"/>
      <c r="CT30" s="49"/>
      <c r="CU30" s="55"/>
      <c r="CV30" s="46"/>
      <c r="CW30" s="47"/>
      <c r="CY30" s="48"/>
      <c r="CZ30" s="49"/>
      <c r="DA30" s="55"/>
      <c r="DB30" s="46"/>
      <c r="DC30" s="47"/>
      <c r="DE30" s="48"/>
      <c r="DF30" s="49"/>
      <c r="DG30" s="55"/>
      <c r="DH30" s="46"/>
      <c r="DI30" s="47"/>
      <c r="DK30" s="48"/>
      <c r="DL30" s="49"/>
      <c r="DM30" s="55"/>
      <c r="DN30" s="46"/>
      <c r="DO30" s="47"/>
      <c r="DQ30" s="48"/>
      <c r="DR30" s="49"/>
      <c r="DS30" s="55"/>
      <c r="DT30" s="46"/>
      <c r="DU30" s="47"/>
      <c r="DW30" s="48"/>
      <c r="DX30" s="49"/>
      <c r="DY30" s="55"/>
      <c r="DZ30" s="46"/>
      <c r="EA30" s="47"/>
      <c r="EC30" s="48"/>
      <c r="ED30" s="49"/>
      <c r="EE30" s="55"/>
      <c r="EF30" s="46"/>
      <c r="EG30" s="47"/>
      <c r="EI30" s="48"/>
      <c r="EJ30" s="49"/>
      <c r="EK30" s="55"/>
      <c r="EL30" s="46"/>
      <c r="EM30" s="47"/>
      <c r="EO30" s="48"/>
      <c r="EP30" s="49"/>
      <c r="EQ30" s="55"/>
      <c r="ER30" s="46"/>
      <c r="ES30" s="47"/>
      <c r="EU30" s="48"/>
      <c r="EV30" s="49"/>
      <c r="EW30" s="55"/>
      <c r="EX30" s="46"/>
      <c r="EY30" s="47"/>
      <c r="FA30" s="48"/>
      <c r="FB30" s="49"/>
      <c r="FC30" s="55"/>
      <c r="FD30" s="46"/>
      <c r="FE30" s="47"/>
      <c r="FG30" s="48"/>
      <c r="FH30" s="49"/>
      <c r="FI30" s="55"/>
      <c r="FJ30" s="46"/>
      <c r="FK30" s="47"/>
      <c r="FM30" s="48"/>
      <c r="FN30" s="49"/>
      <c r="FO30" s="55"/>
      <c r="FP30" s="46"/>
      <c r="FQ30" s="47"/>
      <c r="FS30" s="48"/>
      <c r="FT30" s="49"/>
      <c r="FU30" s="55"/>
      <c r="FV30" s="46"/>
      <c r="FW30" s="47"/>
      <c r="FY30" s="48"/>
      <c r="FZ30" s="49"/>
      <c r="GA30" s="55"/>
      <c r="GB30" s="46"/>
      <c r="GC30" s="47"/>
      <c r="GE30" s="48"/>
      <c r="GF30" s="49"/>
      <c r="GG30" s="55"/>
      <c r="GH30" s="46"/>
      <c r="GI30" s="47"/>
      <c r="GK30" s="48"/>
      <c r="GL30" s="49"/>
      <c r="GM30" s="55"/>
      <c r="GN30" s="46"/>
      <c r="GO30" s="47"/>
      <c r="GQ30" s="48"/>
      <c r="GR30" s="49"/>
      <c r="GS30" s="55"/>
      <c r="GT30" s="46"/>
      <c r="GU30" s="47"/>
      <c r="GW30" s="48"/>
      <c r="GX30" s="49"/>
      <c r="GY30" s="55"/>
      <c r="GZ30" s="46"/>
      <c r="HA30" s="47"/>
      <c r="HC30" s="48"/>
      <c r="HD30" s="49"/>
      <c r="HE30" s="55"/>
      <c r="HF30" s="46"/>
      <c r="HG30" s="47"/>
      <c r="HI30" s="48"/>
      <c r="HJ30" s="49"/>
      <c r="HK30" s="55"/>
      <c r="HL30" s="46"/>
      <c r="HM30" s="47"/>
      <c r="HO30" s="48"/>
      <c r="HP30" s="49"/>
      <c r="HQ30" s="55"/>
      <c r="HR30" s="46"/>
      <c r="HS30" s="47"/>
      <c r="HU30" s="48"/>
      <c r="HV30" s="49"/>
      <c r="HW30" s="55"/>
      <c r="HX30" s="46"/>
      <c r="HY30" s="47"/>
      <c r="IA30" s="48"/>
      <c r="IB30" s="49"/>
      <c r="IC30" s="55"/>
      <c r="ID30" s="46"/>
      <c r="IE30" s="47"/>
      <c r="IG30" s="48"/>
      <c r="IH30" s="49"/>
      <c r="II30" s="55"/>
      <c r="IJ30" s="46"/>
      <c r="IK30" s="47"/>
      <c r="IM30" s="48"/>
      <c r="IN30" s="49"/>
      <c r="IO30" s="55"/>
      <c r="IP30" s="46"/>
      <c r="IQ30" s="47"/>
      <c r="IS30" s="48"/>
      <c r="IT30" s="49"/>
      <c r="IU30" s="55"/>
      <c r="IV30" s="46"/>
      <c r="IW30" s="47"/>
      <c r="IY30" s="48"/>
      <c r="IZ30" s="49"/>
      <c r="JA30" s="55"/>
      <c r="JB30" s="46"/>
      <c r="JC30" s="47"/>
      <c r="JE30" s="48"/>
      <c r="JF30" s="49"/>
      <c r="JG30" s="55"/>
      <c r="JH30" s="46"/>
      <c r="JI30" s="47"/>
      <c r="JK30" s="48"/>
      <c r="JL30" s="49"/>
      <c r="JM30" s="55"/>
      <c r="JN30" s="46"/>
      <c r="JO30" s="47"/>
      <c r="JQ30" s="48"/>
      <c r="JR30" s="49"/>
      <c r="JS30" s="55"/>
      <c r="JT30" s="46"/>
      <c r="JU30" s="47"/>
      <c r="JW30" s="48"/>
      <c r="JX30" s="49"/>
      <c r="JY30" s="55"/>
      <c r="JZ30" s="46"/>
      <c r="KA30" s="47"/>
      <c r="KC30" s="48"/>
      <c r="KD30" s="49"/>
      <c r="KE30" s="55"/>
      <c r="KF30" s="46"/>
      <c r="KG30" s="47"/>
      <c r="KI30" s="48"/>
      <c r="KJ30" s="49"/>
      <c r="KK30" s="55"/>
      <c r="KL30" s="46"/>
      <c r="KM30" s="47"/>
      <c r="KO30" s="48"/>
      <c r="KP30" s="49"/>
      <c r="KQ30" s="55"/>
      <c r="KR30" s="46"/>
      <c r="KS30" s="47"/>
      <c r="KU30" s="48"/>
      <c r="KV30" s="49"/>
      <c r="KW30" s="55"/>
      <c r="KX30" s="46"/>
      <c r="KY30" s="47"/>
      <c r="LA30" s="48"/>
      <c r="LB30" s="49"/>
      <c r="LC30" s="55"/>
      <c r="LD30" s="46"/>
      <c r="LE30" s="47"/>
      <c r="LG30" s="48"/>
      <c r="LH30" s="49"/>
      <c r="LI30" s="55"/>
      <c r="LJ30" s="46"/>
      <c r="LK30" s="47"/>
      <c r="LM30" s="48"/>
      <c r="LN30" s="49"/>
      <c r="LO30" s="55"/>
      <c r="LP30" s="46"/>
      <c r="LQ30" s="47"/>
      <c r="LS30" s="48"/>
      <c r="LT30" s="49"/>
      <c r="LU30" s="55"/>
      <c r="LV30" s="46"/>
      <c r="LW30" s="47"/>
      <c r="LY30" s="48"/>
      <c r="LZ30" s="49"/>
      <c r="MA30" s="55"/>
      <c r="MB30" s="46"/>
      <c r="MC30" s="47"/>
      <c r="ME30" s="48"/>
      <c r="MF30" s="49"/>
      <c r="MG30" s="55"/>
      <c r="MH30" s="69"/>
      <c r="MI30" s="69"/>
      <c r="MJ30" s="69"/>
      <c r="MK30" s="13">
        <f t="shared" si="110"/>
        <v>0</v>
      </c>
      <c r="ML30" s="13">
        <f t="shared" si="111"/>
        <v>0</v>
      </c>
      <c r="MM30" s="13">
        <f t="shared" si="112"/>
        <v>0</v>
      </c>
      <c r="MN30" s="13">
        <f t="shared" si="113"/>
        <v>0</v>
      </c>
      <c r="MO30" s="13">
        <f t="shared" si="114"/>
        <v>0</v>
      </c>
      <c r="MP30" s="13">
        <f t="shared" si="115"/>
        <v>0</v>
      </c>
      <c r="MQ30" s="13">
        <f t="shared" si="116"/>
        <v>0</v>
      </c>
      <c r="MR30" s="13">
        <f t="shared" si="117"/>
        <v>0</v>
      </c>
      <c r="MS30" s="13">
        <f t="shared" si="118"/>
        <v>0</v>
      </c>
      <c r="MT30" s="13">
        <f t="shared" si="119"/>
        <v>0</v>
      </c>
      <c r="MU30" s="13">
        <f t="shared" si="120"/>
        <v>0</v>
      </c>
      <c r="MV30" s="13">
        <f t="shared" si="121"/>
        <v>0</v>
      </c>
      <c r="MW30" s="13">
        <f t="shared" si="122"/>
        <v>0</v>
      </c>
      <c r="MX30" s="13">
        <f t="shared" si="123"/>
        <v>0</v>
      </c>
      <c r="MY30" s="13">
        <f t="shared" si="124"/>
        <v>0</v>
      </c>
      <c r="MZ30" s="13">
        <f t="shared" si="125"/>
        <v>0</v>
      </c>
      <c r="NA30" s="13">
        <f t="shared" si="126"/>
        <v>0</v>
      </c>
      <c r="NB30" s="13">
        <f t="shared" si="127"/>
        <v>0</v>
      </c>
      <c r="NC30" s="13">
        <f t="shared" si="128"/>
        <v>0</v>
      </c>
      <c r="ND30" s="13">
        <f t="shared" si="129"/>
        <v>0</v>
      </c>
      <c r="NE30" s="13">
        <f t="shared" si="130"/>
        <v>0</v>
      </c>
      <c r="NF30" s="13">
        <f t="shared" si="131"/>
        <v>0</v>
      </c>
      <c r="NG30" s="13">
        <f t="shared" si="132"/>
        <v>0</v>
      </c>
      <c r="NH30" s="13">
        <f t="shared" si="133"/>
        <v>0</v>
      </c>
      <c r="NI30" s="13">
        <f t="shared" si="134"/>
        <v>0</v>
      </c>
      <c r="NJ30" s="13">
        <f t="shared" si="135"/>
        <v>0</v>
      </c>
      <c r="NK30" s="13">
        <f t="shared" si="136"/>
        <v>0</v>
      </c>
      <c r="NL30" s="13">
        <f t="shared" si="137"/>
        <v>0</v>
      </c>
      <c r="NM30" s="13">
        <f t="shared" si="138"/>
        <v>0</v>
      </c>
      <c r="NN30" s="13">
        <f t="shared" si="139"/>
        <v>0</v>
      </c>
      <c r="NO30" s="13">
        <f t="shared" si="140"/>
        <v>0</v>
      </c>
      <c r="NP30" s="13">
        <f t="shared" si="141"/>
        <v>0</v>
      </c>
      <c r="NQ30" s="13">
        <f t="shared" si="142"/>
        <v>0</v>
      </c>
      <c r="NR30" s="13">
        <f t="shared" si="143"/>
        <v>0</v>
      </c>
      <c r="NS30" s="13">
        <f t="shared" si="144"/>
        <v>0</v>
      </c>
      <c r="NT30" s="13">
        <f t="shared" si="145"/>
        <v>0</v>
      </c>
      <c r="NU30" s="13">
        <f t="shared" si="146"/>
        <v>0</v>
      </c>
      <c r="NV30" s="13">
        <f t="shared" si="147"/>
        <v>0</v>
      </c>
      <c r="NW30" s="13">
        <f t="shared" si="148"/>
        <v>0</v>
      </c>
      <c r="NX30" s="13">
        <f t="shared" si="149"/>
        <v>0</v>
      </c>
      <c r="NY30" s="13">
        <f t="shared" si="150"/>
        <v>0</v>
      </c>
      <c r="NZ30" s="13">
        <f t="shared" si="151"/>
        <v>0</v>
      </c>
      <c r="OA30" s="13">
        <f t="shared" si="152"/>
        <v>0</v>
      </c>
      <c r="OB30" s="13">
        <f t="shared" si="153"/>
        <v>0</v>
      </c>
      <c r="OC30" s="13">
        <f t="shared" si="154"/>
        <v>0</v>
      </c>
      <c r="OD30" s="13">
        <f t="shared" si="155"/>
        <v>0</v>
      </c>
      <c r="OE30" s="13">
        <f t="shared" si="156"/>
        <v>0</v>
      </c>
      <c r="OF30" s="13">
        <f t="shared" si="157"/>
        <v>0</v>
      </c>
      <c r="OG30" s="13">
        <f t="shared" si="158"/>
        <v>0</v>
      </c>
      <c r="OH30" s="13">
        <f t="shared" si="159"/>
        <v>0</v>
      </c>
      <c r="OI30" s="13">
        <f t="shared" si="160"/>
        <v>0</v>
      </c>
      <c r="OJ30" s="13">
        <f t="shared" si="161"/>
        <v>0</v>
      </c>
      <c r="OK30" s="13">
        <f t="shared" si="162"/>
        <v>0</v>
      </c>
      <c r="OL30" s="13">
        <f t="shared" si="163"/>
        <v>0</v>
      </c>
      <c r="OM30" s="13">
        <f t="shared" si="164"/>
        <v>0</v>
      </c>
      <c r="ON30" s="13">
        <f t="shared" si="165"/>
        <v>0</v>
      </c>
      <c r="OO30" s="13">
        <f t="shared" si="166"/>
        <v>0</v>
      </c>
      <c r="OP30" s="13">
        <f t="shared" si="167"/>
        <v>0</v>
      </c>
      <c r="OQ30" s="13">
        <f t="shared" si="168"/>
        <v>0</v>
      </c>
      <c r="OR30" s="13">
        <f t="shared" si="169"/>
        <v>0</v>
      </c>
      <c r="OS30" s="13">
        <f t="shared" si="170"/>
        <v>0</v>
      </c>
      <c r="OT30" s="13">
        <f t="shared" si="171"/>
        <v>0</v>
      </c>
      <c r="OU30" s="13">
        <f t="shared" si="172"/>
        <v>0</v>
      </c>
      <c r="OV30" s="13">
        <f t="shared" si="173"/>
        <v>0</v>
      </c>
      <c r="OW30" s="13">
        <f t="shared" si="174"/>
        <v>0</v>
      </c>
      <c r="OX30" s="13">
        <f t="shared" si="175"/>
        <v>0</v>
      </c>
      <c r="OY30" s="13">
        <f t="shared" si="176"/>
        <v>0</v>
      </c>
      <c r="OZ30" s="13">
        <f t="shared" si="177"/>
        <v>0</v>
      </c>
      <c r="PA30" s="13">
        <f t="shared" si="178"/>
        <v>0</v>
      </c>
      <c r="PB30" s="13">
        <f t="shared" si="179"/>
        <v>0</v>
      </c>
      <c r="PC30" s="13">
        <f t="shared" si="180"/>
        <v>0</v>
      </c>
      <c r="PD30" s="13">
        <f t="shared" si="181"/>
        <v>0</v>
      </c>
      <c r="PE30" s="13">
        <f t="shared" si="182"/>
        <v>0</v>
      </c>
      <c r="PF30" s="13">
        <f t="shared" si="183"/>
        <v>0</v>
      </c>
      <c r="PG30" s="13">
        <f t="shared" si="184"/>
        <v>0</v>
      </c>
      <c r="PH30" s="13">
        <f t="shared" si="185"/>
        <v>0</v>
      </c>
      <c r="PI30" s="13">
        <f t="shared" si="186"/>
        <v>0</v>
      </c>
      <c r="PJ30" s="13">
        <f t="shared" si="187"/>
        <v>0</v>
      </c>
      <c r="PK30" s="13">
        <f t="shared" si="188"/>
        <v>0</v>
      </c>
      <c r="PL30" s="13">
        <f t="shared" si="189"/>
        <v>0</v>
      </c>
      <c r="PM30" s="13">
        <f t="shared" si="190"/>
        <v>0</v>
      </c>
      <c r="PN30" s="13">
        <f t="shared" si="191"/>
        <v>0</v>
      </c>
      <c r="PO30" s="13">
        <f t="shared" si="192"/>
        <v>0</v>
      </c>
      <c r="PP30" s="13">
        <f t="shared" si="193"/>
        <v>0</v>
      </c>
      <c r="PQ30" s="13">
        <f t="shared" si="194"/>
        <v>0</v>
      </c>
      <c r="PR30" s="13">
        <f t="shared" si="195"/>
        <v>0</v>
      </c>
      <c r="PS30" s="13">
        <f t="shared" si="196"/>
        <v>0</v>
      </c>
      <c r="PT30" s="13">
        <f t="shared" si="197"/>
        <v>0</v>
      </c>
      <c r="PU30" s="13">
        <f t="shared" si="198"/>
        <v>0</v>
      </c>
      <c r="PV30" s="13">
        <f t="shared" si="199"/>
        <v>0</v>
      </c>
      <c r="PW30" s="13">
        <f t="shared" si="200"/>
        <v>0</v>
      </c>
      <c r="PX30" s="13">
        <f t="shared" si="201"/>
        <v>0</v>
      </c>
      <c r="PY30" s="13">
        <f t="shared" si="202"/>
        <v>0</v>
      </c>
      <c r="PZ30" s="13">
        <f t="shared" si="203"/>
        <v>0</v>
      </c>
      <c r="QA30" s="13">
        <f t="shared" si="204"/>
        <v>0</v>
      </c>
      <c r="QB30" s="13">
        <f t="shared" si="205"/>
        <v>0</v>
      </c>
      <c r="QC30" s="13">
        <f t="shared" si="206"/>
        <v>0</v>
      </c>
      <c r="QD30" s="13">
        <f t="shared" si="207"/>
        <v>0</v>
      </c>
      <c r="QE30" s="13">
        <f t="shared" si="208"/>
        <v>0</v>
      </c>
      <c r="QF30" s="13">
        <f t="shared" si="209"/>
        <v>0</v>
      </c>
      <c r="QN30" s="13">
        <f>RANK(QQ30,$QQ$4:$QQ$69)+COUNTIF(QQ$4:QQ30,QQ30)-1</f>
        <v>27</v>
      </c>
      <c r="QO30" s="29">
        <f t="array" ref="QO30">SUM(IF(QQ30&lt;$QQ$4:$QQ$69,1/COUNTIF($QQ$4:$QQ$69,$QQ$4:$QQ$69)))+1</f>
        <v>1</v>
      </c>
      <c r="QP30" s="11" t="str">
        <f>Sheet3!R28</f>
        <v>E. Unal (Turkey)</v>
      </c>
      <c r="QQ30" s="13">
        <f t="shared" si="211"/>
        <v>0</v>
      </c>
      <c r="QX30" s="10"/>
    </row>
    <row r="31" spans="2:466">
      <c r="F31" s="14"/>
      <c r="G31" s="14"/>
      <c r="H31" s="14"/>
      <c r="I31" s="14"/>
      <c r="J31" s="10">
        <f t="shared" si="214"/>
        <v>28</v>
      </c>
      <c r="K31" s="39" t="str">
        <f>IFERROR(IF(L31="","",IF(ISNUMBER(MATCH(HLOOKUP($J31,$MK$74:$QF$89,($QG$79-$QG$74+1),0),K$4:K30,0)),"",HLOOKUP($J31,$MK$74:$QF$89,($QG$79-$QG$74+1),0))),"")</f>
        <v/>
      </c>
      <c r="L31" s="40" t="str">
        <f t="shared" si="215"/>
        <v/>
      </c>
      <c r="M31" s="41" t="str">
        <f t="array" ref="M31">IFERROR(IF(HLOOKUP($J31,$MK$74:$QF$89,($QG$83-$QG$74+1),0)=0,"",HLOOKUP($J31,$MK$74:$QF$89,($QG$83-$QG$74+1),0)),0)</f>
        <v/>
      </c>
      <c r="N31" s="10"/>
      <c r="O31" s="10">
        <f t="shared" si="216"/>
        <v>28</v>
      </c>
      <c r="P31" s="39" t="str">
        <f>IFERROR(IF(Q31="","",IF(ISNUMBER(MATCH(HLOOKUP($T31,$MK$75:$OP$89,($QG$80-$QG$75+1),0),P$4:P30,0)),"",HLOOKUP($T31,$MK$75:$OP$89,($QG$80-$QG$75+1),0))),"")</f>
        <v/>
      </c>
      <c r="Q31" s="40" t="str">
        <f t="shared" si="217"/>
        <v/>
      </c>
      <c r="R31" s="41" t="str">
        <f t="array" ref="R31">IFERROR(IF(HLOOKUP($O31,$MK$75:$QF$89,($QG$89-$QG$75+1),0)=0,"",HLOOKUP($O31,$MK$75:$QF$89,($QG$89-$QG$75+1),0)),0)</f>
        <v/>
      </c>
      <c r="S31" s="10"/>
      <c r="T31" s="10">
        <f t="shared" si="218"/>
        <v>28</v>
      </c>
      <c r="U31" s="39" t="str">
        <f>IFERROR(IF(V31="","",IF(ISNUMBER(MATCH(HLOOKUP($O31,$MK$76:$QF$89,($QG$81-$QG$76+1),0),U$4:U30,0)),"",HLOOKUP($O31,$MK$76:$QF$89,($QG$81-$QG$76+1),0))),"")</f>
        <v/>
      </c>
      <c r="V31" s="40" t="str">
        <f t="shared" si="106"/>
        <v/>
      </c>
      <c r="W31" s="41" t="str">
        <f t="array" ref="W31">IFERROR(IF(HLOOKUP($T31,$MK$76:$QF$89,($QG$87-$QG$76+1),0)=0,"",HLOOKUP($T31,$MK$76:$QF$89,($QG$87-$QG$76+1),0)),0)</f>
        <v/>
      </c>
      <c r="Z31" s="24" t="str">
        <f>IFERROR(IF(AA31="","",VLOOKUP($Y32,$QN$4:$QQ$69,2,0)),"")</f>
        <v/>
      </c>
      <c r="AA31" s="25" t="str">
        <f t="shared" ref="AA31:AA62" si="219">IFERROR(IF(VLOOKUP($Y32,$QN$4:$QQ$69,4,0)=0,"",VLOOKUP($Y32,$QN$4:$QQ$69,3,0)),"")</f>
        <v/>
      </c>
      <c r="AB31" s="27" t="str">
        <f t="shared" ref="AB31:AB62" si="220">IFERROR(IF(VLOOKUP($Y32,$QN$4:$QQ$69,4,0)=0,"",VLOOKUP($Y32,$QN$4:$QQ$69,4,0)),"")</f>
        <v/>
      </c>
      <c r="AC31" s="28" t="str">
        <f t="shared" ref="AC31:AC62" si="221">IFERROR(IF(AB31/SUM($AB$31:$AB$96)=0,"",AB31/SUM($AB$31:$AB$96)),"")</f>
        <v/>
      </c>
      <c r="AE31" s="29">
        <f t="array" ref="AE31">IFERROR(SUM(IF(AG31&lt;$AG$4:$AG$69,1/COUNTIF($AG$4:$AG$69,$AG$4:$AG$69)))+1,0)</f>
        <v>1</v>
      </c>
      <c r="AF31" s="44" t="str">
        <f>Sheet3!R29</f>
        <v>G. Bale (Wales)</v>
      </c>
      <c r="AG31" s="45">
        <v>0</v>
      </c>
      <c r="AH31" s="29">
        <f t="shared" si="212"/>
        <v>15</v>
      </c>
      <c r="AI31" s="10"/>
      <c r="AJ31" s="10"/>
      <c r="AK31" s="10"/>
      <c r="AL31" s="13">
        <f>IF(OR(ISBLANK('Euro 2016'!L50),ISBLANK('Euro 2016'!M50)),0,1)</f>
        <v>1</v>
      </c>
      <c r="AM31" s="11" t="s">
        <v>2396</v>
      </c>
      <c r="AN31" s="11" t="str">
        <f>IFERROR(VLOOKUP(IF(VLOOKUP($AM31,'Euro 2016'!$B$23:$N$87,10,0)="","",VLOOKUP($AM31,'Euro 2016'!$B$23:$N$87,10,0)),Sheet2!$A:$B,2,0),"")</f>
        <v>Slovakia</v>
      </c>
      <c r="AO31" s="11" t="str">
        <f>IFERROR(VLOOKUP(IF(VLOOKUP($AM31,'Euro 2016'!$B$23:$N$87,13,0)="","",VLOOKUP($AM31,'Euro 2016'!$B$23:$N$87,13,0)),Sheet2!$A:$B,2,0),"")</f>
        <v>England</v>
      </c>
      <c r="AQ31" s="13">
        <f>IFERROR(IF(VLOOKUP($AM31,'Euro 2016'!$B$23:$N$87,11,0)="","",VLOOKUP($AM31,'Euro 2016'!$B$23:$N$87,11,0)),"")</f>
        <v>3</v>
      </c>
      <c r="AR31" s="13">
        <f>IFERROR(IF(VLOOKUP($AM31,'Euro 2016'!$B$23:$N$87,12,0)="","",VLOOKUP($AM31,'Euro 2016'!$B$23:$N$87,12,0)),"")</f>
        <v>3</v>
      </c>
      <c r="AT31" s="46"/>
      <c r="AU31" s="47"/>
      <c r="AW31" s="48"/>
      <c r="AX31" s="49"/>
      <c r="AY31" s="55"/>
      <c r="AZ31" s="46"/>
      <c r="BA31" s="47"/>
      <c r="BC31" s="48"/>
      <c r="BD31" s="49"/>
      <c r="BE31" s="55"/>
      <c r="BF31" s="46"/>
      <c r="BG31" s="47"/>
      <c r="BI31" s="48"/>
      <c r="BJ31" s="49"/>
      <c r="BK31" s="55"/>
      <c r="BL31" s="46"/>
      <c r="BM31" s="47"/>
      <c r="BO31" s="48"/>
      <c r="BP31" s="49"/>
      <c r="BQ31" s="55"/>
      <c r="BR31" s="46"/>
      <c r="BS31" s="47"/>
      <c r="BU31" s="48"/>
      <c r="BV31" s="49"/>
      <c r="BW31" s="55"/>
      <c r="BX31" s="46"/>
      <c r="BY31" s="47"/>
      <c r="CA31" s="48"/>
      <c r="CB31" s="49"/>
      <c r="CC31" s="55"/>
      <c r="CD31" s="46"/>
      <c r="CE31" s="47"/>
      <c r="CG31" s="48"/>
      <c r="CH31" s="49"/>
      <c r="CI31" s="55"/>
      <c r="CJ31" s="46"/>
      <c r="CK31" s="47"/>
      <c r="CM31" s="48"/>
      <c r="CN31" s="49"/>
      <c r="CO31" s="55"/>
      <c r="CP31" s="46"/>
      <c r="CQ31" s="47"/>
      <c r="CS31" s="48"/>
      <c r="CT31" s="49"/>
      <c r="CU31" s="55"/>
      <c r="CV31" s="46"/>
      <c r="CW31" s="47"/>
      <c r="CY31" s="48"/>
      <c r="CZ31" s="49"/>
      <c r="DA31" s="55"/>
      <c r="DB31" s="46"/>
      <c r="DC31" s="47"/>
      <c r="DE31" s="48"/>
      <c r="DF31" s="49"/>
      <c r="DG31" s="55"/>
      <c r="DH31" s="46"/>
      <c r="DI31" s="47"/>
      <c r="DK31" s="48"/>
      <c r="DL31" s="49"/>
      <c r="DM31" s="55"/>
      <c r="DN31" s="46"/>
      <c r="DO31" s="47"/>
      <c r="DQ31" s="48"/>
      <c r="DR31" s="49"/>
      <c r="DS31" s="55"/>
      <c r="DT31" s="46"/>
      <c r="DU31" s="47"/>
      <c r="DW31" s="48"/>
      <c r="DX31" s="49"/>
      <c r="DY31" s="55"/>
      <c r="DZ31" s="46"/>
      <c r="EA31" s="47"/>
      <c r="EC31" s="48"/>
      <c r="ED31" s="49"/>
      <c r="EE31" s="55"/>
      <c r="EF31" s="46"/>
      <c r="EG31" s="47"/>
      <c r="EI31" s="48"/>
      <c r="EJ31" s="49"/>
      <c r="EK31" s="55"/>
      <c r="EL31" s="46"/>
      <c r="EM31" s="47"/>
      <c r="EO31" s="48"/>
      <c r="EP31" s="49"/>
      <c r="EQ31" s="55"/>
      <c r="ER31" s="46"/>
      <c r="ES31" s="47"/>
      <c r="EU31" s="48"/>
      <c r="EV31" s="49"/>
      <c r="EW31" s="55"/>
      <c r="EX31" s="46"/>
      <c r="EY31" s="47"/>
      <c r="FA31" s="48"/>
      <c r="FB31" s="49"/>
      <c r="FC31" s="55"/>
      <c r="FD31" s="46"/>
      <c r="FE31" s="47"/>
      <c r="FG31" s="48"/>
      <c r="FH31" s="49"/>
      <c r="FI31" s="55"/>
      <c r="FJ31" s="46"/>
      <c r="FK31" s="47"/>
      <c r="FM31" s="48"/>
      <c r="FN31" s="49"/>
      <c r="FO31" s="55"/>
      <c r="FP31" s="46"/>
      <c r="FQ31" s="47"/>
      <c r="FS31" s="48"/>
      <c r="FT31" s="49"/>
      <c r="FU31" s="55"/>
      <c r="FV31" s="46"/>
      <c r="FW31" s="47"/>
      <c r="FY31" s="48"/>
      <c r="FZ31" s="49"/>
      <c r="GA31" s="55"/>
      <c r="GB31" s="46"/>
      <c r="GC31" s="47"/>
      <c r="GE31" s="48"/>
      <c r="GF31" s="49"/>
      <c r="GG31" s="55"/>
      <c r="GH31" s="46"/>
      <c r="GI31" s="47"/>
      <c r="GK31" s="48"/>
      <c r="GL31" s="49"/>
      <c r="GM31" s="55"/>
      <c r="GN31" s="46"/>
      <c r="GO31" s="47"/>
      <c r="GQ31" s="48"/>
      <c r="GR31" s="49"/>
      <c r="GS31" s="55"/>
      <c r="GT31" s="46"/>
      <c r="GU31" s="47"/>
      <c r="GW31" s="48"/>
      <c r="GX31" s="49"/>
      <c r="GY31" s="55"/>
      <c r="GZ31" s="46"/>
      <c r="HA31" s="47"/>
      <c r="HC31" s="48"/>
      <c r="HD31" s="49"/>
      <c r="HE31" s="55"/>
      <c r="HF31" s="46"/>
      <c r="HG31" s="47"/>
      <c r="HI31" s="48"/>
      <c r="HJ31" s="49"/>
      <c r="HK31" s="55"/>
      <c r="HL31" s="46"/>
      <c r="HM31" s="47"/>
      <c r="HO31" s="48"/>
      <c r="HP31" s="49"/>
      <c r="HQ31" s="55"/>
      <c r="HR31" s="46"/>
      <c r="HS31" s="47"/>
      <c r="HU31" s="48"/>
      <c r="HV31" s="49"/>
      <c r="HW31" s="55"/>
      <c r="HX31" s="46"/>
      <c r="HY31" s="47"/>
      <c r="IA31" s="48"/>
      <c r="IB31" s="49"/>
      <c r="IC31" s="55"/>
      <c r="ID31" s="46"/>
      <c r="IE31" s="47"/>
      <c r="IG31" s="48"/>
      <c r="IH31" s="49"/>
      <c r="II31" s="55"/>
      <c r="IJ31" s="46"/>
      <c r="IK31" s="47"/>
      <c r="IM31" s="48"/>
      <c r="IN31" s="49"/>
      <c r="IO31" s="55"/>
      <c r="IP31" s="46"/>
      <c r="IQ31" s="47"/>
      <c r="IS31" s="48"/>
      <c r="IT31" s="49"/>
      <c r="IU31" s="55"/>
      <c r="IV31" s="46"/>
      <c r="IW31" s="47"/>
      <c r="IY31" s="48"/>
      <c r="IZ31" s="49"/>
      <c r="JA31" s="55"/>
      <c r="JB31" s="46"/>
      <c r="JC31" s="47"/>
      <c r="JE31" s="48"/>
      <c r="JF31" s="49"/>
      <c r="JG31" s="55"/>
      <c r="JH31" s="46"/>
      <c r="JI31" s="47"/>
      <c r="JK31" s="48"/>
      <c r="JL31" s="49"/>
      <c r="JM31" s="55"/>
      <c r="JN31" s="46"/>
      <c r="JO31" s="47"/>
      <c r="JQ31" s="48"/>
      <c r="JR31" s="49"/>
      <c r="JS31" s="55"/>
      <c r="JT31" s="46"/>
      <c r="JU31" s="47"/>
      <c r="JW31" s="48"/>
      <c r="JX31" s="49"/>
      <c r="JY31" s="55"/>
      <c r="JZ31" s="46"/>
      <c r="KA31" s="47"/>
      <c r="KC31" s="48"/>
      <c r="KD31" s="49"/>
      <c r="KE31" s="55"/>
      <c r="KF31" s="46"/>
      <c r="KG31" s="47"/>
      <c r="KI31" s="48"/>
      <c r="KJ31" s="49"/>
      <c r="KK31" s="55"/>
      <c r="KL31" s="46"/>
      <c r="KM31" s="47"/>
      <c r="KO31" s="48"/>
      <c r="KP31" s="49"/>
      <c r="KQ31" s="55"/>
      <c r="KR31" s="46"/>
      <c r="KS31" s="47"/>
      <c r="KU31" s="48"/>
      <c r="KV31" s="49"/>
      <c r="KW31" s="55"/>
      <c r="KX31" s="46"/>
      <c r="KY31" s="47"/>
      <c r="LA31" s="48"/>
      <c r="LB31" s="49"/>
      <c r="LC31" s="55"/>
      <c r="LD31" s="46"/>
      <c r="LE31" s="47"/>
      <c r="LG31" s="48"/>
      <c r="LH31" s="49"/>
      <c r="LI31" s="55"/>
      <c r="LJ31" s="46"/>
      <c r="LK31" s="47"/>
      <c r="LM31" s="48"/>
      <c r="LN31" s="49"/>
      <c r="LO31" s="55"/>
      <c r="LP31" s="46"/>
      <c r="LQ31" s="47"/>
      <c r="LS31" s="48"/>
      <c r="LT31" s="49"/>
      <c r="LU31" s="55"/>
      <c r="LV31" s="46"/>
      <c r="LW31" s="47"/>
      <c r="LY31" s="48"/>
      <c r="LZ31" s="49"/>
      <c r="MA31" s="55"/>
      <c r="MB31" s="46"/>
      <c r="MC31" s="47"/>
      <c r="ME31" s="48"/>
      <c r="MF31" s="49"/>
      <c r="MG31" s="55"/>
      <c r="MH31" s="69"/>
      <c r="MI31" s="69"/>
      <c r="MJ31" s="69"/>
      <c r="MK31" s="13">
        <f t="shared" si="110"/>
        <v>1</v>
      </c>
      <c r="ML31" s="13">
        <f t="shared" si="111"/>
        <v>1</v>
      </c>
      <c r="MM31" s="13">
        <f t="shared" si="112"/>
        <v>1</v>
      </c>
      <c r="MN31" s="13">
        <f t="shared" si="113"/>
        <v>1</v>
      </c>
      <c r="MO31" s="13">
        <f t="shared" si="114"/>
        <v>1</v>
      </c>
      <c r="MP31" s="13">
        <f t="shared" si="115"/>
        <v>1</v>
      </c>
      <c r="MQ31" s="13">
        <f t="shared" si="116"/>
        <v>1</v>
      </c>
      <c r="MR31" s="13">
        <f t="shared" si="117"/>
        <v>1</v>
      </c>
      <c r="MS31" s="13">
        <f t="shared" si="118"/>
        <v>1</v>
      </c>
      <c r="MT31" s="13">
        <f t="shared" si="119"/>
        <v>1</v>
      </c>
      <c r="MU31" s="13">
        <f t="shared" si="120"/>
        <v>1</v>
      </c>
      <c r="MV31" s="13">
        <f t="shared" si="121"/>
        <v>1</v>
      </c>
      <c r="MW31" s="13">
        <f t="shared" si="122"/>
        <v>1</v>
      </c>
      <c r="MX31" s="13">
        <f t="shared" si="123"/>
        <v>1</v>
      </c>
      <c r="MY31" s="13">
        <f t="shared" si="124"/>
        <v>1</v>
      </c>
      <c r="MZ31" s="13">
        <f t="shared" si="125"/>
        <v>1</v>
      </c>
      <c r="NA31" s="13">
        <f t="shared" si="126"/>
        <v>1</v>
      </c>
      <c r="NB31" s="13">
        <f t="shared" si="127"/>
        <v>1</v>
      </c>
      <c r="NC31" s="13">
        <f t="shared" si="128"/>
        <v>1</v>
      </c>
      <c r="ND31" s="13">
        <f t="shared" si="129"/>
        <v>1</v>
      </c>
      <c r="NE31" s="13">
        <f t="shared" si="130"/>
        <v>1</v>
      </c>
      <c r="NF31" s="13">
        <f t="shared" si="131"/>
        <v>1</v>
      </c>
      <c r="NG31" s="13">
        <f t="shared" si="132"/>
        <v>1</v>
      </c>
      <c r="NH31" s="13">
        <f t="shared" si="133"/>
        <v>1</v>
      </c>
      <c r="NI31" s="13">
        <f t="shared" si="134"/>
        <v>1</v>
      </c>
      <c r="NJ31" s="13">
        <f t="shared" si="135"/>
        <v>1</v>
      </c>
      <c r="NK31" s="13">
        <f t="shared" si="136"/>
        <v>1</v>
      </c>
      <c r="NL31" s="13">
        <f t="shared" si="137"/>
        <v>1</v>
      </c>
      <c r="NM31" s="13">
        <f t="shared" si="138"/>
        <v>1</v>
      </c>
      <c r="NN31" s="13">
        <f t="shared" si="139"/>
        <v>1</v>
      </c>
      <c r="NO31" s="13">
        <f t="shared" si="140"/>
        <v>1</v>
      </c>
      <c r="NP31" s="13">
        <f t="shared" si="141"/>
        <v>1</v>
      </c>
      <c r="NQ31" s="13">
        <f t="shared" si="142"/>
        <v>1</v>
      </c>
      <c r="NR31" s="13">
        <f t="shared" si="143"/>
        <v>1</v>
      </c>
      <c r="NS31" s="13">
        <f t="shared" si="144"/>
        <v>1</v>
      </c>
      <c r="NT31" s="13">
        <f t="shared" si="145"/>
        <v>1</v>
      </c>
      <c r="NU31" s="13">
        <f t="shared" si="146"/>
        <v>1</v>
      </c>
      <c r="NV31" s="13">
        <f t="shared" si="147"/>
        <v>1</v>
      </c>
      <c r="NW31" s="13">
        <f t="shared" si="148"/>
        <v>1</v>
      </c>
      <c r="NX31" s="13">
        <f t="shared" si="149"/>
        <v>1</v>
      </c>
      <c r="NY31" s="13">
        <f t="shared" si="150"/>
        <v>1</v>
      </c>
      <c r="NZ31" s="13">
        <f t="shared" si="151"/>
        <v>1</v>
      </c>
      <c r="OA31" s="13">
        <f t="shared" si="152"/>
        <v>1</v>
      </c>
      <c r="OB31" s="13">
        <f t="shared" si="153"/>
        <v>1</v>
      </c>
      <c r="OC31" s="13">
        <f t="shared" si="154"/>
        <v>1</v>
      </c>
      <c r="OD31" s="13">
        <f t="shared" si="155"/>
        <v>1</v>
      </c>
      <c r="OE31" s="13">
        <f t="shared" si="156"/>
        <v>1</v>
      </c>
      <c r="OF31" s="13">
        <f t="shared" si="157"/>
        <v>1</v>
      </c>
      <c r="OG31" s="13">
        <f t="shared" si="158"/>
        <v>1</v>
      </c>
      <c r="OH31" s="13">
        <f t="shared" si="159"/>
        <v>1</v>
      </c>
      <c r="OI31" s="13">
        <f t="shared" si="160"/>
        <v>1</v>
      </c>
      <c r="OJ31" s="13">
        <f t="shared" si="161"/>
        <v>1</v>
      </c>
      <c r="OK31" s="13">
        <f t="shared" si="162"/>
        <v>1</v>
      </c>
      <c r="OL31" s="13">
        <f t="shared" si="163"/>
        <v>1</v>
      </c>
      <c r="OM31" s="13">
        <f t="shared" si="164"/>
        <v>1</v>
      </c>
      <c r="ON31" s="13">
        <f t="shared" si="165"/>
        <v>1</v>
      </c>
      <c r="OO31" s="13">
        <f t="shared" si="166"/>
        <v>1</v>
      </c>
      <c r="OP31" s="13">
        <f t="shared" si="167"/>
        <v>1</v>
      </c>
      <c r="OQ31" s="13">
        <f t="shared" si="168"/>
        <v>1</v>
      </c>
      <c r="OR31" s="13">
        <f t="shared" si="169"/>
        <v>1</v>
      </c>
      <c r="OS31" s="13">
        <f t="shared" si="170"/>
        <v>1</v>
      </c>
      <c r="OT31" s="13">
        <f t="shared" si="171"/>
        <v>1</v>
      </c>
      <c r="OU31" s="13">
        <f t="shared" si="172"/>
        <v>1</v>
      </c>
      <c r="OV31" s="13">
        <f t="shared" si="173"/>
        <v>1</v>
      </c>
      <c r="OW31" s="13">
        <f t="shared" si="174"/>
        <v>1</v>
      </c>
      <c r="OX31" s="13">
        <f t="shared" si="175"/>
        <v>1</v>
      </c>
      <c r="OY31" s="13">
        <f t="shared" si="176"/>
        <v>1</v>
      </c>
      <c r="OZ31" s="13">
        <f t="shared" si="177"/>
        <v>1</v>
      </c>
      <c r="PA31" s="13">
        <f t="shared" si="178"/>
        <v>1</v>
      </c>
      <c r="PB31" s="13">
        <f t="shared" si="179"/>
        <v>1</v>
      </c>
      <c r="PC31" s="13">
        <f t="shared" si="180"/>
        <v>1</v>
      </c>
      <c r="PD31" s="13">
        <f t="shared" si="181"/>
        <v>1</v>
      </c>
      <c r="PE31" s="13">
        <f t="shared" si="182"/>
        <v>1</v>
      </c>
      <c r="PF31" s="13">
        <f t="shared" si="183"/>
        <v>1</v>
      </c>
      <c r="PG31" s="13">
        <f t="shared" si="184"/>
        <v>1</v>
      </c>
      <c r="PH31" s="13">
        <f t="shared" si="185"/>
        <v>1</v>
      </c>
      <c r="PI31" s="13">
        <f t="shared" si="186"/>
        <v>1</v>
      </c>
      <c r="PJ31" s="13">
        <f t="shared" si="187"/>
        <v>1</v>
      </c>
      <c r="PK31" s="13">
        <f t="shared" si="188"/>
        <v>1</v>
      </c>
      <c r="PL31" s="13">
        <f t="shared" si="189"/>
        <v>1</v>
      </c>
      <c r="PM31" s="13">
        <f t="shared" si="190"/>
        <v>1</v>
      </c>
      <c r="PN31" s="13">
        <f t="shared" si="191"/>
        <v>1</v>
      </c>
      <c r="PO31" s="13">
        <f t="shared" si="192"/>
        <v>1</v>
      </c>
      <c r="PP31" s="13">
        <f t="shared" si="193"/>
        <v>1</v>
      </c>
      <c r="PQ31" s="13">
        <f t="shared" si="194"/>
        <v>1</v>
      </c>
      <c r="PR31" s="13">
        <f t="shared" si="195"/>
        <v>1</v>
      </c>
      <c r="PS31" s="13">
        <f t="shared" si="196"/>
        <v>1</v>
      </c>
      <c r="PT31" s="13">
        <f t="shared" si="197"/>
        <v>1</v>
      </c>
      <c r="PU31" s="13">
        <f t="shared" si="198"/>
        <v>1</v>
      </c>
      <c r="PV31" s="13">
        <f t="shared" si="199"/>
        <v>1</v>
      </c>
      <c r="PW31" s="13">
        <f t="shared" si="200"/>
        <v>1</v>
      </c>
      <c r="PX31" s="13">
        <f t="shared" si="201"/>
        <v>1</v>
      </c>
      <c r="PY31" s="13">
        <f t="shared" si="202"/>
        <v>1</v>
      </c>
      <c r="PZ31" s="13">
        <f t="shared" si="203"/>
        <v>1</v>
      </c>
      <c r="QA31" s="13">
        <f t="shared" si="204"/>
        <v>1</v>
      </c>
      <c r="QB31" s="13">
        <f t="shared" si="205"/>
        <v>1</v>
      </c>
      <c r="QC31" s="13">
        <f t="shared" si="206"/>
        <v>1</v>
      </c>
      <c r="QD31" s="13">
        <f t="shared" si="207"/>
        <v>1</v>
      </c>
      <c r="QE31" s="13">
        <f t="shared" si="208"/>
        <v>1</v>
      </c>
      <c r="QF31" s="13">
        <f t="shared" si="209"/>
        <v>1</v>
      </c>
      <c r="QN31" s="13">
        <f>RANK(QQ31,$QQ$4:$QQ$69)+COUNTIF(QQ$4:QQ31,QQ31)-1</f>
        <v>28</v>
      </c>
      <c r="QO31" s="29">
        <f t="array" ref="QO31">SUM(IF(QQ31&lt;$QQ$4:$QQ$69,1/COUNTIF($QQ$4:$QQ$69,$QQ$4:$QQ$69)))+1</f>
        <v>1</v>
      </c>
      <c r="QP31" s="11" t="str">
        <f>Sheet3!R29</f>
        <v>G. Bale (Wales)</v>
      </c>
      <c r="QQ31" s="13">
        <f t="shared" si="211"/>
        <v>0</v>
      </c>
      <c r="QX31" s="10"/>
    </row>
    <row r="32" spans="2:466">
      <c r="F32" s="14"/>
      <c r="G32" s="14"/>
      <c r="H32" s="14"/>
      <c r="I32" s="14"/>
      <c r="J32" s="10">
        <f t="shared" si="214"/>
        <v>29</v>
      </c>
      <c r="K32" s="39" t="str">
        <f>IFERROR(IF(L32="","",IF(ISNUMBER(MATCH(HLOOKUP($J32,$MK$74:$QF$89,($QG$79-$QG$74+1),0),K$4:K31,0)),"",HLOOKUP($J32,$MK$74:$QF$89,($QG$79-$QG$74+1),0))),"")</f>
        <v/>
      </c>
      <c r="L32" s="40" t="str">
        <f t="shared" si="215"/>
        <v/>
      </c>
      <c r="M32" s="41" t="str">
        <f t="array" ref="M32">IFERROR(IF(HLOOKUP($J32,$MK$74:$QF$89,($QG$83-$QG$74+1),0)=0,"",HLOOKUP($J32,$MK$74:$QF$89,($QG$83-$QG$74+1),0)),0)</f>
        <v/>
      </c>
      <c r="N32" s="10"/>
      <c r="O32" s="10">
        <f t="shared" si="216"/>
        <v>29</v>
      </c>
      <c r="P32" s="39" t="str">
        <f>IFERROR(IF(Q32="","",IF(ISNUMBER(MATCH(HLOOKUP($T32,$MK$75:$OP$89,($QG$80-$QG$75+1),0),P$4:P31,0)),"",HLOOKUP($T32,$MK$75:$OP$89,($QG$80-$QG$75+1),0))),"")</f>
        <v/>
      </c>
      <c r="Q32" s="40" t="str">
        <f t="shared" si="217"/>
        <v/>
      </c>
      <c r="R32" s="41" t="str">
        <f t="array" ref="R32">IFERROR(IF(HLOOKUP($O32,$MK$75:$QF$89,($QG$89-$QG$75+1),0)=0,"",HLOOKUP($O32,$MK$75:$QF$89,($QG$89-$QG$75+1),0)),0)</f>
        <v/>
      </c>
      <c r="S32" s="10"/>
      <c r="T32" s="10">
        <f t="shared" si="218"/>
        <v>29</v>
      </c>
      <c r="U32" s="39" t="str">
        <f>IFERROR(IF(V32="","",IF(ISNUMBER(MATCH(HLOOKUP($O32,$MK$76:$QF$89,($QG$81-$QG$76+1),0),U$4:U31,0)),"",HLOOKUP($O32,$MK$76:$QF$89,($QG$81-$QG$76+1),0))),"")</f>
        <v/>
      </c>
      <c r="V32" s="40" t="str">
        <f t="shared" si="106"/>
        <v/>
      </c>
      <c r="W32" s="41" t="str">
        <f t="array" ref="W32">IFERROR(IF(HLOOKUP($T32,$MK$76:$QF$89,($QG$87-$QG$76+1),0)=0,"",HLOOKUP($T32,$MK$76:$QF$89,($QG$87-$QG$76+1),0)),0)</f>
        <v/>
      </c>
      <c r="Y32" s="9">
        <v>1</v>
      </c>
      <c r="Z32" s="39" t="str">
        <f>IFERROR(IF(AA32="","",IF(ISNUMBER(MATCH(VLOOKUP($Y33,$QN$4:$QQ$69,2,0),Z$31:Z31,0)),"",VLOOKUP($Y33,$QN$4:$QQ$69,2,0))),"")</f>
        <v/>
      </c>
      <c r="AA32" s="40" t="str">
        <f t="shared" si="219"/>
        <v/>
      </c>
      <c r="AB32" s="42" t="str">
        <f t="shared" si="220"/>
        <v/>
      </c>
      <c r="AC32" s="43" t="str">
        <f t="shared" si="221"/>
        <v/>
      </c>
      <c r="AE32" s="29">
        <f t="array" ref="AE32">IFERROR(SUM(IF(AG32&lt;$AG$4:$AG$69,1/COUNTIF($AG$4:$AG$69,$AG$4:$AG$69)))+1,0)</f>
        <v>1</v>
      </c>
      <c r="AF32" s="44" t="str">
        <f>Sheet3!R30</f>
        <v>G. Pelle (Italy)</v>
      </c>
      <c r="AG32" s="45">
        <v>0</v>
      </c>
      <c r="AH32" s="29">
        <f t="shared" si="212"/>
        <v>15</v>
      </c>
      <c r="AI32" s="10"/>
      <c r="AJ32" s="10"/>
      <c r="AK32" s="10"/>
      <c r="AL32" s="13">
        <f>IF(OR(ISBLANK('Euro 2016'!L51),ISBLANK('Euro 2016'!M51)),0,1)</f>
        <v>1</v>
      </c>
      <c r="AM32" s="11" t="s">
        <v>2397</v>
      </c>
      <c r="AN32" s="11" t="str">
        <f>IFERROR(VLOOKUP(IF(VLOOKUP($AM32,'Euro 2016'!$B$23:$N$87,10,0)="","",VLOOKUP($AM32,'Euro 2016'!$B$23:$N$87,10,0)),Sheet2!$A:$B,2,0),"")</f>
        <v>Ukraine</v>
      </c>
      <c r="AO32" s="11" t="str">
        <f>IFERROR(VLOOKUP(IF(VLOOKUP($AM32,'Euro 2016'!$B$23:$N$87,13,0)="","",VLOOKUP($AM32,'Euro 2016'!$B$23:$N$87,13,0)),Sheet2!$A:$B,2,0),"")</f>
        <v>Poland</v>
      </c>
      <c r="AQ32" s="13">
        <f>IFERROR(IF(VLOOKUP($AM32,'Euro 2016'!$B$23:$N$87,11,0)="","",VLOOKUP($AM32,'Euro 2016'!$B$23:$N$87,11,0)),"")</f>
        <v>5</v>
      </c>
      <c r="AR32" s="13">
        <f>IFERROR(IF(VLOOKUP($AM32,'Euro 2016'!$B$23:$N$87,12,0)="","",VLOOKUP($AM32,'Euro 2016'!$B$23:$N$87,12,0)),"")</f>
        <v>5</v>
      </c>
      <c r="AT32" s="46"/>
      <c r="AU32" s="47"/>
      <c r="AV32" s="55"/>
      <c r="AW32" s="48"/>
      <c r="AX32" s="49"/>
      <c r="AY32" s="55"/>
      <c r="AZ32" s="46"/>
      <c r="BA32" s="47"/>
      <c r="BB32" s="55"/>
      <c r="BC32" s="48"/>
      <c r="BD32" s="49"/>
      <c r="BE32" s="55"/>
      <c r="BF32" s="46"/>
      <c r="BG32" s="47"/>
      <c r="BH32" s="55"/>
      <c r="BI32" s="48"/>
      <c r="BJ32" s="49"/>
      <c r="BK32" s="55"/>
      <c r="BL32" s="46"/>
      <c r="BM32" s="47"/>
      <c r="BN32" s="55"/>
      <c r="BO32" s="48"/>
      <c r="BP32" s="49"/>
      <c r="BQ32" s="55"/>
      <c r="BR32" s="46"/>
      <c r="BS32" s="47"/>
      <c r="BT32" s="55"/>
      <c r="BU32" s="48"/>
      <c r="BV32" s="49"/>
      <c r="BW32" s="55"/>
      <c r="BX32" s="46"/>
      <c r="BY32" s="47"/>
      <c r="BZ32" s="55"/>
      <c r="CA32" s="48"/>
      <c r="CB32" s="49"/>
      <c r="CC32" s="55"/>
      <c r="CD32" s="46"/>
      <c r="CE32" s="47"/>
      <c r="CF32" s="55"/>
      <c r="CG32" s="48"/>
      <c r="CH32" s="49"/>
      <c r="CI32" s="55"/>
      <c r="CJ32" s="46"/>
      <c r="CK32" s="47"/>
      <c r="CL32" s="55"/>
      <c r="CM32" s="48"/>
      <c r="CN32" s="49"/>
      <c r="CO32" s="55"/>
      <c r="CP32" s="46"/>
      <c r="CQ32" s="47"/>
      <c r="CR32" s="55"/>
      <c r="CS32" s="48"/>
      <c r="CT32" s="49"/>
      <c r="CU32" s="55"/>
      <c r="CV32" s="46"/>
      <c r="CW32" s="47"/>
      <c r="CX32" s="55"/>
      <c r="CY32" s="48"/>
      <c r="CZ32" s="49"/>
      <c r="DA32" s="55"/>
      <c r="DB32" s="46"/>
      <c r="DC32" s="47"/>
      <c r="DD32" s="55"/>
      <c r="DE32" s="48"/>
      <c r="DF32" s="49"/>
      <c r="DG32" s="55"/>
      <c r="DH32" s="46"/>
      <c r="DI32" s="47"/>
      <c r="DJ32" s="55"/>
      <c r="DK32" s="48"/>
      <c r="DL32" s="49"/>
      <c r="DM32" s="55"/>
      <c r="DN32" s="46"/>
      <c r="DO32" s="47"/>
      <c r="DP32" s="55"/>
      <c r="DQ32" s="48"/>
      <c r="DR32" s="49"/>
      <c r="DS32" s="55"/>
      <c r="DT32" s="46"/>
      <c r="DU32" s="47"/>
      <c r="DV32" s="55"/>
      <c r="DW32" s="48"/>
      <c r="DX32" s="49"/>
      <c r="DY32" s="55"/>
      <c r="DZ32" s="46"/>
      <c r="EA32" s="47"/>
      <c r="EB32" s="55"/>
      <c r="EC32" s="48"/>
      <c r="ED32" s="49"/>
      <c r="EE32" s="55"/>
      <c r="EF32" s="46"/>
      <c r="EG32" s="47"/>
      <c r="EH32" s="55"/>
      <c r="EI32" s="48"/>
      <c r="EJ32" s="49"/>
      <c r="EK32" s="55"/>
      <c r="EL32" s="46"/>
      <c r="EM32" s="47"/>
      <c r="EN32" s="55"/>
      <c r="EO32" s="48"/>
      <c r="EP32" s="49"/>
      <c r="EQ32" s="55"/>
      <c r="ER32" s="46"/>
      <c r="ES32" s="47"/>
      <c r="ET32" s="55"/>
      <c r="EU32" s="48"/>
      <c r="EV32" s="49"/>
      <c r="EW32" s="55"/>
      <c r="EX32" s="46"/>
      <c r="EY32" s="47"/>
      <c r="EZ32" s="55"/>
      <c r="FA32" s="48"/>
      <c r="FB32" s="49"/>
      <c r="FC32" s="55"/>
      <c r="FD32" s="46"/>
      <c r="FE32" s="47"/>
      <c r="FF32" s="55"/>
      <c r="FG32" s="48"/>
      <c r="FH32" s="49"/>
      <c r="FI32" s="55"/>
      <c r="FJ32" s="46"/>
      <c r="FK32" s="47"/>
      <c r="FL32" s="55"/>
      <c r="FM32" s="48"/>
      <c r="FN32" s="49"/>
      <c r="FO32" s="55"/>
      <c r="FP32" s="46"/>
      <c r="FQ32" s="47"/>
      <c r="FR32" s="55"/>
      <c r="FS32" s="48"/>
      <c r="FT32" s="49"/>
      <c r="FU32" s="55"/>
      <c r="FV32" s="46"/>
      <c r="FW32" s="47"/>
      <c r="FX32" s="55"/>
      <c r="FY32" s="48"/>
      <c r="FZ32" s="49"/>
      <c r="GA32" s="55"/>
      <c r="GB32" s="46"/>
      <c r="GC32" s="47"/>
      <c r="GD32" s="55"/>
      <c r="GE32" s="48"/>
      <c r="GF32" s="49"/>
      <c r="GG32" s="55"/>
      <c r="GH32" s="46"/>
      <c r="GI32" s="47"/>
      <c r="GJ32" s="55"/>
      <c r="GK32" s="48"/>
      <c r="GL32" s="49"/>
      <c r="GM32" s="55"/>
      <c r="GN32" s="46"/>
      <c r="GO32" s="47"/>
      <c r="GP32" s="55"/>
      <c r="GQ32" s="48"/>
      <c r="GR32" s="49"/>
      <c r="GS32" s="55"/>
      <c r="GT32" s="46"/>
      <c r="GU32" s="47"/>
      <c r="GV32" s="55"/>
      <c r="GW32" s="48"/>
      <c r="GX32" s="49"/>
      <c r="GY32" s="55"/>
      <c r="GZ32" s="46"/>
      <c r="HA32" s="47"/>
      <c r="HB32" s="55"/>
      <c r="HC32" s="48"/>
      <c r="HD32" s="49"/>
      <c r="HE32" s="55"/>
      <c r="HF32" s="46"/>
      <c r="HG32" s="47"/>
      <c r="HH32" s="55"/>
      <c r="HI32" s="48"/>
      <c r="HJ32" s="49"/>
      <c r="HK32" s="55"/>
      <c r="HL32" s="46"/>
      <c r="HM32" s="47"/>
      <c r="HN32" s="55"/>
      <c r="HO32" s="48"/>
      <c r="HP32" s="49"/>
      <c r="HQ32" s="55"/>
      <c r="HR32" s="46"/>
      <c r="HS32" s="47"/>
      <c r="HT32" s="55"/>
      <c r="HU32" s="48"/>
      <c r="HV32" s="49"/>
      <c r="HW32" s="55"/>
      <c r="HX32" s="46"/>
      <c r="HY32" s="47"/>
      <c r="HZ32" s="55"/>
      <c r="IA32" s="48"/>
      <c r="IB32" s="49"/>
      <c r="IC32" s="55"/>
      <c r="ID32" s="46"/>
      <c r="IE32" s="47"/>
      <c r="IF32" s="55"/>
      <c r="IG32" s="48"/>
      <c r="IH32" s="49"/>
      <c r="II32" s="55"/>
      <c r="IJ32" s="46"/>
      <c r="IK32" s="47"/>
      <c r="IL32" s="55"/>
      <c r="IM32" s="48"/>
      <c r="IN32" s="49"/>
      <c r="IO32" s="55"/>
      <c r="IP32" s="46"/>
      <c r="IQ32" s="47"/>
      <c r="IR32" s="55"/>
      <c r="IS32" s="48"/>
      <c r="IT32" s="49"/>
      <c r="IU32" s="55"/>
      <c r="IV32" s="46"/>
      <c r="IW32" s="47"/>
      <c r="IX32" s="55"/>
      <c r="IY32" s="48"/>
      <c r="IZ32" s="49"/>
      <c r="JA32" s="55"/>
      <c r="JB32" s="46"/>
      <c r="JC32" s="47"/>
      <c r="JD32" s="55"/>
      <c r="JE32" s="48"/>
      <c r="JF32" s="49"/>
      <c r="JG32" s="55"/>
      <c r="JH32" s="46"/>
      <c r="JI32" s="47"/>
      <c r="JJ32" s="55"/>
      <c r="JK32" s="48"/>
      <c r="JL32" s="49"/>
      <c r="JM32" s="55"/>
      <c r="JN32" s="46"/>
      <c r="JO32" s="47"/>
      <c r="JP32" s="55"/>
      <c r="JQ32" s="48"/>
      <c r="JR32" s="49"/>
      <c r="JS32" s="55"/>
      <c r="JT32" s="46"/>
      <c r="JU32" s="47"/>
      <c r="JV32" s="55"/>
      <c r="JW32" s="48"/>
      <c r="JX32" s="49"/>
      <c r="JY32" s="55"/>
      <c r="JZ32" s="46"/>
      <c r="KA32" s="47"/>
      <c r="KB32" s="55"/>
      <c r="KC32" s="48"/>
      <c r="KD32" s="49"/>
      <c r="KE32" s="55"/>
      <c r="KF32" s="46"/>
      <c r="KG32" s="47"/>
      <c r="KH32" s="55"/>
      <c r="KI32" s="48"/>
      <c r="KJ32" s="49"/>
      <c r="KK32" s="55"/>
      <c r="KL32" s="46"/>
      <c r="KM32" s="47"/>
      <c r="KN32" s="55"/>
      <c r="KO32" s="48"/>
      <c r="KP32" s="49"/>
      <c r="KQ32" s="55"/>
      <c r="KR32" s="46"/>
      <c r="KS32" s="47"/>
      <c r="KT32" s="55"/>
      <c r="KU32" s="48"/>
      <c r="KV32" s="49"/>
      <c r="KW32" s="55"/>
      <c r="KX32" s="46"/>
      <c r="KY32" s="47"/>
      <c r="KZ32" s="55"/>
      <c r="LA32" s="48"/>
      <c r="LB32" s="49"/>
      <c r="LC32" s="55"/>
      <c r="LD32" s="46"/>
      <c r="LE32" s="47"/>
      <c r="LF32" s="55"/>
      <c r="LG32" s="48"/>
      <c r="LH32" s="49"/>
      <c r="LI32" s="55"/>
      <c r="LJ32" s="46"/>
      <c r="LK32" s="47"/>
      <c r="LL32" s="55"/>
      <c r="LM32" s="48"/>
      <c r="LN32" s="49"/>
      <c r="LO32" s="55"/>
      <c r="LP32" s="46"/>
      <c r="LQ32" s="47"/>
      <c r="LR32" s="55"/>
      <c r="LS32" s="48"/>
      <c r="LT32" s="49"/>
      <c r="LU32" s="55"/>
      <c r="LV32" s="46"/>
      <c r="LW32" s="47"/>
      <c r="LX32" s="55"/>
      <c r="LY32" s="48"/>
      <c r="LZ32" s="49"/>
      <c r="MA32" s="55"/>
      <c r="MB32" s="46"/>
      <c r="MC32" s="47"/>
      <c r="MD32" s="55"/>
      <c r="ME32" s="48"/>
      <c r="MF32" s="49"/>
      <c r="MG32" s="55"/>
      <c r="MH32" s="69"/>
      <c r="MI32" s="69"/>
      <c r="MJ32" s="69"/>
      <c r="MK32" s="13">
        <f t="shared" si="110"/>
        <v>1</v>
      </c>
      <c r="ML32" s="13">
        <f t="shared" si="111"/>
        <v>1</v>
      </c>
      <c r="MM32" s="13">
        <f t="shared" si="112"/>
        <v>1</v>
      </c>
      <c r="MN32" s="13">
        <f t="shared" si="113"/>
        <v>1</v>
      </c>
      <c r="MO32" s="13">
        <f t="shared" si="114"/>
        <v>1</v>
      </c>
      <c r="MP32" s="13">
        <f t="shared" si="115"/>
        <v>1</v>
      </c>
      <c r="MQ32" s="13">
        <f t="shared" si="116"/>
        <v>1</v>
      </c>
      <c r="MR32" s="13">
        <f t="shared" si="117"/>
        <v>1</v>
      </c>
      <c r="MS32" s="13">
        <f t="shared" si="118"/>
        <v>1</v>
      </c>
      <c r="MT32" s="13">
        <f t="shared" si="119"/>
        <v>1</v>
      </c>
      <c r="MU32" s="13">
        <f t="shared" si="120"/>
        <v>1</v>
      </c>
      <c r="MV32" s="13">
        <f t="shared" si="121"/>
        <v>1</v>
      </c>
      <c r="MW32" s="13">
        <f t="shared" si="122"/>
        <v>1</v>
      </c>
      <c r="MX32" s="13">
        <f t="shared" si="123"/>
        <v>1</v>
      </c>
      <c r="MY32" s="13">
        <f t="shared" si="124"/>
        <v>1</v>
      </c>
      <c r="MZ32" s="13">
        <f t="shared" si="125"/>
        <v>1</v>
      </c>
      <c r="NA32" s="13">
        <f t="shared" si="126"/>
        <v>1</v>
      </c>
      <c r="NB32" s="13">
        <f t="shared" si="127"/>
        <v>1</v>
      </c>
      <c r="NC32" s="13">
        <f t="shared" si="128"/>
        <v>1</v>
      </c>
      <c r="ND32" s="13">
        <f t="shared" si="129"/>
        <v>1</v>
      </c>
      <c r="NE32" s="13">
        <f t="shared" si="130"/>
        <v>1</v>
      </c>
      <c r="NF32" s="13">
        <f t="shared" si="131"/>
        <v>1</v>
      </c>
      <c r="NG32" s="13">
        <f t="shared" si="132"/>
        <v>1</v>
      </c>
      <c r="NH32" s="13">
        <f t="shared" si="133"/>
        <v>1</v>
      </c>
      <c r="NI32" s="13">
        <f t="shared" si="134"/>
        <v>1</v>
      </c>
      <c r="NJ32" s="13">
        <f t="shared" si="135"/>
        <v>1</v>
      </c>
      <c r="NK32" s="13">
        <f t="shared" si="136"/>
        <v>1</v>
      </c>
      <c r="NL32" s="13">
        <f t="shared" si="137"/>
        <v>1</v>
      </c>
      <c r="NM32" s="13">
        <f t="shared" si="138"/>
        <v>1</v>
      </c>
      <c r="NN32" s="13">
        <f t="shared" si="139"/>
        <v>1</v>
      </c>
      <c r="NO32" s="13">
        <f t="shared" si="140"/>
        <v>1</v>
      </c>
      <c r="NP32" s="13">
        <f t="shared" si="141"/>
        <v>1</v>
      </c>
      <c r="NQ32" s="13">
        <f t="shared" si="142"/>
        <v>1</v>
      </c>
      <c r="NR32" s="13">
        <f t="shared" si="143"/>
        <v>1</v>
      </c>
      <c r="NS32" s="13">
        <f t="shared" si="144"/>
        <v>1</v>
      </c>
      <c r="NT32" s="13">
        <f t="shared" si="145"/>
        <v>1</v>
      </c>
      <c r="NU32" s="13">
        <f t="shared" si="146"/>
        <v>1</v>
      </c>
      <c r="NV32" s="13">
        <f t="shared" si="147"/>
        <v>1</v>
      </c>
      <c r="NW32" s="13">
        <f t="shared" si="148"/>
        <v>1</v>
      </c>
      <c r="NX32" s="13">
        <f t="shared" si="149"/>
        <v>1</v>
      </c>
      <c r="NY32" s="13">
        <f t="shared" si="150"/>
        <v>1</v>
      </c>
      <c r="NZ32" s="13">
        <f t="shared" si="151"/>
        <v>1</v>
      </c>
      <c r="OA32" s="13">
        <f t="shared" si="152"/>
        <v>1</v>
      </c>
      <c r="OB32" s="13">
        <f t="shared" si="153"/>
        <v>1</v>
      </c>
      <c r="OC32" s="13">
        <f t="shared" si="154"/>
        <v>1</v>
      </c>
      <c r="OD32" s="13">
        <f t="shared" si="155"/>
        <v>1</v>
      </c>
      <c r="OE32" s="13">
        <f t="shared" si="156"/>
        <v>1</v>
      </c>
      <c r="OF32" s="13">
        <f t="shared" si="157"/>
        <v>1</v>
      </c>
      <c r="OG32" s="13">
        <f t="shared" si="158"/>
        <v>1</v>
      </c>
      <c r="OH32" s="13">
        <f t="shared" si="159"/>
        <v>1</v>
      </c>
      <c r="OI32" s="13">
        <f t="shared" si="160"/>
        <v>1</v>
      </c>
      <c r="OJ32" s="13">
        <f t="shared" si="161"/>
        <v>1</v>
      </c>
      <c r="OK32" s="13">
        <f t="shared" si="162"/>
        <v>1</v>
      </c>
      <c r="OL32" s="13">
        <f t="shared" si="163"/>
        <v>1</v>
      </c>
      <c r="OM32" s="13">
        <f t="shared" si="164"/>
        <v>1</v>
      </c>
      <c r="ON32" s="13">
        <f t="shared" si="165"/>
        <v>1</v>
      </c>
      <c r="OO32" s="13">
        <f t="shared" si="166"/>
        <v>1</v>
      </c>
      <c r="OP32" s="13">
        <f t="shared" si="167"/>
        <v>1</v>
      </c>
      <c r="OQ32" s="13">
        <f t="shared" si="168"/>
        <v>1</v>
      </c>
      <c r="OR32" s="13">
        <f t="shared" si="169"/>
        <v>1</v>
      </c>
      <c r="OS32" s="13">
        <f t="shared" si="170"/>
        <v>1</v>
      </c>
      <c r="OT32" s="13">
        <f t="shared" si="171"/>
        <v>1</v>
      </c>
      <c r="OU32" s="13">
        <f t="shared" si="172"/>
        <v>1</v>
      </c>
      <c r="OV32" s="13">
        <f t="shared" si="173"/>
        <v>1</v>
      </c>
      <c r="OW32" s="13">
        <f t="shared" si="174"/>
        <v>1</v>
      </c>
      <c r="OX32" s="13">
        <f t="shared" si="175"/>
        <v>1</v>
      </c>
      <c r="OY32" s="13">
        <f t="shared" si="176"/>
        <v>1</v>
      </c>
      <c r="OZ32" s="13">
        <f t="shared" si="177"/>
        <v>1</v>
      </c>
      <c r="PA32" s="13">
        <f t="shared" si="178"/>
        <v>1</v>
      </c>
      <c r="PB32" s="13">
        <f t="shared" si="179"/>
        <v>1</v>
      </c>
      <c r="PC32" s="13">
        <f t="shared" si="180"/>
        <v>1</v>
      </c>
      <c r="PD32" s="13">
        <f t="shared" si="181"/>
        <v>1</v>
      </c>
      <c r="PE32" s="13">
        <f t="shared" si="182"/>
        <v>1</v>
      </c>
      <c r="PF32" s="13">
        <f t="shared" si="183"/>
        <v>1</v>
      </c>
      <c r="PG32" s="13">
        <f t="shared" si="184"/>
        <v>1</v>
      </c>
      <c r="PH32" s="13">
        <f t="shared" si="185"/>
        <v>1</v>
      </c>
      <c r="PI32" s="13">
        <f t="shared" si="186"/>
        <v>1</v>
      </c>
      <c r="PJ32" s="13">
        <f t="shared" si="187"/>
        <v>1</v>
      </c>
      <c r="PK32" s="13">
        <f t="shared" si="188"/>
        <v>1</v>
      </c>
      <c r="PL32" s="13">
        <f t="shared" si="189"/>
        <v>1</v>
      </c>
      <c r="PM32" s="13">
        <f t="shared" si="190"/>
        <v>1</v>
      </c>
      <c r="PN32" s="13">
        <f t="shared" si="191"/>
        <v>1</v>
      </c>
      <c r="PO32" s="13">
        <f t="shared" si="192"/>
        <v>1</v>
      </c>
      <c r="PP32" s="13">
        <f t="shared" si="193"/>
        <v>1</v>
      </c>
      <c r="PQ32" s="13">
        <f t="shared" si="194"/>
        <v>1</v>
      </c>
      <c r="PR32" s="13">
        <f t="shared" si="195"/>
        <v>1</v>
      </c>
      <c r="PS32" s="13">
        <f t="shared" si="196"/>
        <v>1</v>
      </c>
      <c r="PT32" s="13">
        <f t="shared" si="197"/>
        <v>1</v>
      </c>
      <c r="PU32" s="13">
        <f t="shared" si="198"/>
        <v>1</v>
      </c>
      <c r="PV32" s="13">
        <f t="shared" si="199"/>
        <v>1</v>
      </c>
      <c r="PW32" s="13">
        <f t="shared" si="200"/>
        <v>1</v>
      </c>
      <c r="PX32" s="13">
        <f t="shared" si="201"/>
        <v>1</v>
      </c>
      <c r="PY32" s="13">
        <f t="shared" si="202"/>
        <v>1</v>
      </c>
      <c r="PZ32" s="13">
        <f t="shared" si="203"/>
        <v>1</v>
      </c>
      <c r="QA32" s="13">
        <f t="shared" si="204"/>
        <v>1</v>
      </c>
      <c r="QB32" s="13">
        <f t="shared" si="205"/>
        <v>1</v>
      </c>
      <c r="QC32" s="13">
        <f t="shared" si="206"/>
        <v>1</v>
      </c>
      <c r="QD32" s="13">
        <f t="shared" si="207"/>
        <v>1</v>
      </c>
      <c r="QE32" s="13">
        <f t="shared" si="208"/>
        <v>1</v>
      </c>
      <c r="QF32" s="13">
        <f t="shared" si="209"/>
        <v>1</v>
      </c>
      <c r="QN32" s="13">
        <f>RANK(QQ32,$QQ$4:$QQ$69)+COUNTIF(QQ$4:QQ32,QQ32)-1</f>
        <v>29</v>
      </c>
      <c r="QO32" s="29">
        <f t="array" ref="QO32">SUM(IF(QQ32&lt;$QQ$4:$QQ$69,1/COUNTIF($QQ$4:$QQ$69,$QQ$4:$QQ$69)))+1</f>
        <v>1</v>
      </c>
      <c r="QP32" s="11" t="str">
        <f>Sheet3!R30</f>
        <v>G. Pelle (Italy)</v>
      </c>
      <c r="QQ32" s="13">
        <f t="shared" si="211"/>
        <v>0</v>
      </c>
      <c r="QX32" s="10"/>
    </row>
    <row r="33" spans="6:459">
      <c r="F33" s="14"/>
      <c r="G33" s="14"/>
      <c r="H33" s="14"/>
      <c r="I33" s="14"/>
      <c r="J33" s="10">
        <f t="shared" si="214"/>
        <v>30</v>
      </c>
      <c r="K33" s="39" t="str">
        <f>IFERROR(IF(L33="","",IF(ISNUMBER(MATCH(HLOOKUP($J33,$MK$74:$QF$89,($QG$79-$QG$74+1),0),K$4:K32,0)),"",HLOOKUP($J33,$MK$74:$QF$89,($QG$79-$QG$74+1),0))),"")</f>
        <v/>
      </c>
      <c r="L33" s="40" t="str">
        <f t="shared" si="215"/>
        <v/>
      </c>
      <c r="M33" s="41" t="str">
        <f t="array" ref="M33">IFERROR(IF(HLOOKUP($J33,$MK$74:$QF$89,($QG$83-$QG$74+1),0)=0,"",HLOOKUP($J33,$MK$74:$QF$89,($QG$83-$QG$74+1),0)),0)</f>
        <v/>
      </c>
      <c r="N33" s="10"/>
      <c r="O33" s="10">
        <f t="shared" si="216"/>
        <v>30</v>
      </c>
      <c r="P33" s="39" t="str">
        <f>IFERROR(IF(Q33="","",IF(ISNUMBER(MATCH(HLOOKUP($T33,$MK$75:$OP$89,($QG$80-$QG$75+1),0),P$4:P32,0)),"",HLOOKUP($T33,$MK$75:$OP$89,($QG$80-$QG$75+1),0))),"")</f>
        <v/>
      </c>
      <c r="Q33" s="40" t="str">
        <f t="shared" si="217"/>
        <v/>
      </c>
      <c r="R33" s="41" t="str">
        <f t="array" ref="R33">IFERROR(IF(HLOOKUP($O33,$MK$75:$QF$89,($QG$89-$QG$75+1),0)=0,"",HLOOKUP($O33,$MK$75:$QF$89,($QG$89-$QG$75+1),0)),0)</f>
        <v/>
      </c>
      <c r="S33" s="10"/>
      <c r="T33" s="10">
        <f t="shared" si="218"/>
        <v>30</v>
      </c>
      <c r="U33" s="39" t="str">
        <f>IFERROR(IF(V33="","",IF(ISNUMBER(MATCH(HLOOKUP($O33,$MK$76:$QF$89,($QG$81-$QG$76+1),0),U$4:U32,0)),"",HLOOKUP($O33,$MK$76:$QF$89,($QG$81-$QG$76+1),0))),"")</f>
        <v/>
      </c>
      <c r="V33" s="40" t="str">
        <f t="shared" si="106"/>
        <v/>
      </c>
      <c r="W33" s="41" t="str">
        <f t="array" ref="W33">IFERROR(IF(HLOOKUP($T33,$MK$76:$QF$89,($QG$87-$QG$76+1),0)=0,"",HLOOKUP($T33,$MK$76:$QF$89,($QG$87-$QG$76+1),0)),0)</f>
        <v/>
      </c>
      <c r="Y33" s="9">
        <v>2</v>
      </c>
      <c r="Z33" s="39" t="str">
        <f>IFERROR(IF(AA33="","",IF(ISNUMBER(MATCH(VLOOKUP($Y34,$QN$4:$QQ$69,2,0),Z$31:Z32,0)),"",VLOOKUP($Y34,$QN$4:$QQ$69,2,0))),"")</f>
        <v/>
      </c>
      <c r="AA33" s="40" t="str">
        <f t="shared" si="219"/>
        <v/>
      </c>
      <c r="AB33" s="42" t="str">
        <f t="shared" si="220"/>
        <v/>
      </c>
      <c r="AC33" s="43" t="str">
        <f t="shared" si="221"/>
        <v/>
      </c>
      <c r="AE33" s="29">
        <f t="array" ref="AE33">IFERROR(SUM(IF(AG33&lt;$AG$4:$AG$69,1/COUNTIF($AG$4:$AG$69,$AG$4:$AG$69)))+1,0)</f>
        <v>1</v>
      </c>
      <c r="AF33" s="44" t="str">
        <f>Sheet3!R31</f>
        <v>H. Kane (England)</v>
      </c>
      <c r="AG33" s="45">
        <v>0</v>
      </c>
      <c r="AH33" s="29">
        <f t="shared" si="212"/>
        <v>15</v>
      </c>
      <c r="AI33" s="10"/>
      <c r="AJ33" s="10"/>
      <c r="AK33" s="10"/>
      <c r="AL33" s="13">
        <f>IF(OR(ISBLANK('Euro 2016'!L52),ISBLANK('Euro 2016'!M52)),0,1)</f>
        <v>1</v>
      </c>
      <c r="AM33" s="11" t="s">
        <v>2398</v>
      </c>
      <c r="AN33" s="11" t="str">
        <f>IFERROR(VLOOKUP(IF(VLOOKUP($AM33,'Euro 2016'!$B$23:$N$87,10,0)="","",VLOOKUP($AM33,'Euro 2016'!$B$23:$N$87,10,0)),Sheet2!$A:$B,2,0),"")</f>
        <v>Northern Ireland</v>
      </c>
      <c r="AO33" s="11" t="str">
        <f>IFERROR(VLOOKUP(IF(VLOOKUP($AM33,'Euro 2016'!$B$23:$N$87,13,0)="","",VLOOKUP($AM33,'Euro 2016'!$B$23:$N$87,13,0)),Sheet2!$A:$B,2,0),"")</f>
        <v>Germany</v>
      </c>
      <c r="AQ33" s="13">
        <f>IFERROR(IF(VLOOKUP($AM33,'Euro 2016'!$B$23:$N$87,11,0)="","",VLOOKUP($AM33,'Euro 2016'!$B$23:$N$87,11,0)),"")</f>
        <v>2</v>
      </c>
      <c r="AR33" s="13">
        <f>IFERROR(IF(VLOOKUP($AM33,'Euro 2016'!$B$23:$N$87,12,0)="","",VLOOKUP($AM33,'Euro 2016'!$B$23:$N$87,12,0)),"")</f>
        <v>1</v>
      </c>
      <c r="AT33" s="46"/>
      <c r="AU33" s="47"/>
      <c r="AV33" s="55"/>
      <c r="AW33" s="48"/>
      <c r="AX33" s="49"/>
      <c r="AY33" s="55"/>
      <c r="AZ33" s="46"/>
      <c r="BA33" s="47"/>
      <c r="BB33" s="55"/>
      <c r="BC33" s="48"/>
      <c r="BD33" s="49"/>
      <c r="BE33" s="55"/>
      <c r="BF33" s="46"/>
      <c r="BG33" s="47"/>
      <c r="BH33" s="55"/>
      <c r="BI33" s="48"/>
      <c r="BJ33" s="49"/>
      <c r="BK33" s="55"/>
      <c r="BL33" s="46"/>
      <c r="BM33" s="47"/>
      <c r="BN33" s="55"/>
      <c r="BO33" s="48"/>
      <c r="BP33" s="49"/>
      <c r="BQ33" s="55"/>
      <c r="BR33" s="46"/>
      <c r="BS33" s="47"/>
      <c r="BT33" s="55"/>
      <c r="BU33" s="48"/>
      <c r="BV33" s="49"/>
      <c r="BW33" s="55"/>
      <c r="BX33" s="46"/>
      <c r="BY33" s="47"/>
      <c r="BZ33" s="55"/>
      <c r="CA33" s="48"/>
      <c r="CB33" s="49"/>
      <c r="CC33" s="55"/>
      <c r="CD33" s="46"/>
      <c r="CE33" s="47"/>
      <c r="CF33" s="55"/>
      <c r="CG33" s="48"/>
      <c r="CH33" s="49"/>
      <c r="CI33" s="55"/>
      <c r="CJ33" s="46"/>
      <c r="CK33" s="47"/>
      <c r="CL33" s="55"/>
      <c r="CM33" s="48"/>
      <c r="CN33" s="49"/>
      <c r="CO33" s="55"/>
      <c r="CP33" s="46"/>
      <c r="CQ33" s="47"/>
      <c r="CR33" s="55"/>
      <c r="CS33" s="48"/>
      <c r="CT33" s="49"/>
      <c r="CU33" s="55"/>
      <c r="CV33" s="46"/>
      <c r="CW33" s="47"/>
      <c r="CX33" s="55"/>
      <c r="CY33" s="48"/>
      <c r="CZ33" s="49"/>
      <c r="DA33" s="55"/>
      <c r="DB33" s="46"/>
      <c r="DC33" s="47"/>
      <c r="DD33" s="55"/>
      <c r="DE33" s="48"/>
      <c r="DF33" s="49"/>
      <c r="DG33" s="55"/>
      <c r="DH33" s="46"/>
      <c r="DI33" s="47"/>
      <c r="DJ33" s="55"/>
      <c r="DK33" s="48"/>
      <c r="DL33" s="49"/>
      <c r="DM33" s="55"/>
      <c r="DN33" s="46"/>
      <c r="DO33" s="47"/>
      <c r="DP33" s="55"/>
      <c r="DQ33" s="48"/>
      <c r="DR33" s="49"/>
      <c r="DS33" s="55"/>
      <c r="DT33" s="46"/>
      <c r="DU33" s="47"/>
      <c r="DV33" s="55"/>
      <c r="DW33" s="48"/>
      <c r="DX33" s="49"/>
      <c r="DY33" s="55"/>
      <c r="DZ33" s="46"/>
      <c r="EA33" s="47"/>
      <c r="EB33" s="55"/>
      <c r="EC33" s="48"/>
      <c r="ED33" s="49"/>
      <c r="EE33" s="55"/>
      <c r="EF33" s="46"/>
      <c r="EG33" s="47"/>
      <c r="EH33" s="55"/>
      <c r="EI33" s="48"/>
      <c r="EJ33" s="49"/>
      <c r="EK33" s="55"/>
      <c r="EL33" s="46"/>
      <c r="EM33" s="47"/>
      <c r="EN33" s="55"/>
      <c r="EO33" s="48"/>
      <c r="EP33" s="49"/>
      <c r="EQ33" s="55"/>
      <c r="ER33" s="46"/>
      <c r="ES33" s="47"/>
      <c r="ET33" s="55"/>
      <c r="EU33" s="48"/>
      <c r="EV33" s="49"/>
      <c r="EW33" s="55"/>
      <c r="EX33" s="46"/>
      <c r="EY33" s="47"/>
      <c r="EZ33" s="55"/>
      <c r="FA33" s="48"/>
      <c r="FB33" s="49"/>
      <c r="FC33" s="55"/>
      <c r="FD33" s="46"/>
      <c r="FE33" s="47"/>
      <c r="FF33" s="55"/>
      <c r="FG33" s="48"/>
      <c r="FH33" s="49"/>
      <c r="FI33" s="55"/>
      <c r="FJ33" s="46"/>
      <c r="FK33" s="47"/>
      <c r="FL33" s="55"/>
      <c r="FM33" s="48"/>
      <c r="FN33" s="49"/>
      <c r="FO33" s="55"/>
      <c r="FP33" s="46"/>
      <c r="FQ33" s="47"/>
      <c r="FR33" s="55"/>
      <c r="FS33" s="48"/>
      <c r="FT33" s="49"/>
      <c r="FU33" s="55"/>
      <c r="FV33" s="46"/>
      <c r="FW33" s="47"/>
      <c r="FX33" s="55"/>
      <c r="FY33" s="48"/>
      <c r="FZ33" s="49"/>
      <c r="GA33" s="55"/>
      <c r="GB33" s="46"/>
      <c r="GC33" s="47"/>
      <c r="GD33" s="55"/>
      <c r="GE33" s="48"/>
      <c r="GF33" s="49"/>
      <c r="GG33" s="55"/>
      <c r="GH33" s="46"/>
      <c r="GI33" s="47"/>
      <c r="GJ33" s="55"/>
      <c r="GK33" s="48"/>
      <c r="GL33" s="49"/>
      <c r="GM33" s="55"/>
      <c r="GN33" s="46"/>
      <c r="GO33" s="47"/>
      <c r="GP33" s="55"/>
      <c r="GQ33" s="48"/>
      <c r="GR33" s="49"/>
      <c r="GS33" s="55"/>
      <c r="GT33" s="46"/>
      <c r="GU33" s="47"/>
      <c r="GV33" s="55"/>
      <c r="GW33" s="48"/>
      <c r="GX33" s="49"/>
      <c r="GY33" s="55"/>
      <c r="GZ33" s="46"/>
      <c r="HA33" s="47"/>
      <c r="HB33" s="55"/>
      <c r="HC33" s="48"/>
      <c r="HD33" s="49"/>
      <c r="HE33" s="55"/>
      <c r="HF33" s="46"/>
      <c r="HG33" s="47"/>
      <c r="HH33" s="55"/>
      <c r="HI33" s="48"/>
      <c r="HJ33" s="49"/>
      <c r="HK33" s="55"/>
      <c r="HL33" s="46"/>
      <c r="HM33" s="47"/>
      <c r="HN33" s="55"/>
      <c r="HO33" s="48"/>
      <c r="HP33" s="49"/>
      <c r="HQ33" s="55"/>
      <c r="HR33" s="46"/>
      <c r="HS33" s="47"/>
      <c r="HT33" s="55"/>
      <c r="HU33" s="48"/>
      <c r="HV33" s="49"/>
      <c r="HW33" s="55"/>
      <c r="HX33" s="46"/>
      <c r="HY33" s="47"/>
      <c r="HZ33" s="55"/>
      <c r="IA33" s="48"/>
      <c r="IB33" s="49"/>
      <c r="IC33" s="55"/>
      <c r="ID33" s="46"/>
      <c r="IE33" s="47"/>
      <c r="IF33" s="55"/>
      <c r="IG33" s="48"/>
      <c r="IH33" s="49"/>
      <c r="II33" s="55"/>
      <c r="IJ33" s="46"/>
      <c r="IK33" s="47"/>
      <c r="IL33" s="55"/>
      <c r="IM33" s="48"/>
      <c r="IN33" s="49"/>
      <c r="IO33" s="55"/>
      <c r="IP33" s="46"/>
      <c r="IQ33" s="47"/>
      <c r="IR33" s="55"/>
      <c r="IS33" s="48"/>
      <c r="IT33" s="49"/>
      <c r="IU33" s="55"/>
      <c r="IV33" s="46"/>
      <c r="IW33" s="47"/>
      <c r="IX33" s="55"/>
      <c r="IY33" s="48"/>
      <c r="IZ33" s="49"/>
      <c r="JA33" s="55"/>
      <c r="JB33" s="46"/>
      <c r="JC33" s="47"/>
      <c r="JD33" s="55"/>
      <c r="JE33" s="48"/>
      <c r="JF33" s="49"/>
      <c r="JG33" s="55"/>
      <c r="JH33" s="46"/>
      <c r="JI33" s="47"/>
      <c r="JJ33" s="55"/>
      <c r="JK33" s="48"/>
      <c r="JL33" s="49"/>
      <c r="JM33" s="55"/>
      <c r="JN33" s="46"/>
      <c r="JO33" s="47"/>
      <c r="JP33" s="55"/>
      <c r="JQ33" s="48"/>
      <c r="JR33" s="49"/>
      <c r="JS33" s="55"/>
      <c r="JT33" s="46"/>
      <c r="JU33" s="47"/>
      <c r="JV33" s="55"/>
      <c r="JW33" s="48"/>
      <c r="JX33" s="49"/>
      <c r="JY33" s="55"/>
      <c r="JZ33" s="46"/>
      <c r="KA33" s="47"/>
      <c r="KB33" s="55"/>
      <c r="KC33" s="48"/>
      <c r="KD33" s="49"/>
      <c r="KE33" s="55"/>
      <c r="KF33" s="46"/>
      <c r="KG33" s="47"/>
      <c r="KH33" s="55"/>
      <c r="KI33" s="48"/>
      <c r="KJ33" s="49"/>
      <c r="KK33" s="55"/>
      <c r="KL33" s="46"/>
      <c r="KM33" s="47"/>
      <c r="KN33" s="55"/>
      <c r="KO33" s="48"/>
      <c r="KP33" s="49"/>
      <c r="KQ33" s="55"/>
      <c r="KR33" s="46"/>
      <c r="KS33" s="47"/>
      <c r="KT33" s="55"/>
      <c r="KU33" s="48"/>
      <c r="KV33" s="49"/>
      <c r="KW33" s="55"/>
      <c r="KX33" s="46"/>
      <c r="KY33" s="47"/>
      <c r="KZ33" s="55"/>
      <c r="LA33" s="48"/>
      <c r="LB33" s="49"/>
      <c r="LC33" s="55"/>
      <c r="LD33" s="46"/>
      <c r="LE33" s="47"/>
      <c r="LF33" s="55"/>
      <c r="LG33" s="48"/>
      <c r="LH33" s="49"/>
      <c r="LI33" s="55"/>
      <c r="LJ33" s="46"/>
      <c r="LK33" s="47"/>
      <c r="LL33" s="55"/>
      <c r="LM33" s="48"/>
      <c r="LN33" s="49"/>
      <c r="LO33" s="55"/>
      <c r="LP33" s="46"/>
      <c r="LQ33" s="47"/>
      <c r="LR33" s="55"/>
      <c r="LS33" s="48"/>
      <c r="LT33" s="49"/>
      <c r="LU33" s="55"/>
      <c r="LV33" s="46"/>
      <c r="LW33" s="47"/>
      <c r="LX33" s="55"/>
      <c r="LY33" s="48"/>
      <c r="LZ33" s="49"/>
      <c r="MA33" s="55"/>
      <c r="MB33" s="46"/>
      <c r="MC33" s="47"/>
      <c r="MD33" s="55"/>
      <c r="ME33" s="48"/>
      <c r="MF33" s="49"/>
      <c r="MG33" s="55"/>
      <c r="MH33" s="69"/>
      <c r="MI33" s="69"/>
      <c r="MJ33" s="69"/>
      <c r="MK33" s="13">
        <f t="shared" si="110"/>
        <v>0</v>
      </c>
      <c r="ML33" s="13">
        <f t="shared" si="111"/>
        <v>0</v>
      </c>
      <c r="MM33" s="13">
        <f t="shared" si="112"/>
        <v>0</v>
      </c>
      <c r="MN33" s="13">
        <f t="shared" si="113"/>
        <v>0</v>
      </c>
      <c r="MO33" s="13">
        <f t="shared" si="114"/>
        <v>0</v>
      </c>
      <c r="MP33" s="13">
        <f t="shared" si="115"/>
        <v>0</v>
      </c>
      <c r="MQ33" s="13">
        <f t="shared" si="116"/>
        <v>0</v>
      </c>
      <c r="MR33" s="13">
        <f t="shared" si="117"/>
        <v>0</v>
      </c>
      <c r="MS33" s="13">
        <f t="shared" si="118"/>
        <v>0</v>
      </c>
      <c r="MT33" s="13">
        <f t="shared" si="119"/>
        <v>0</v>
      </c>
      <c r="MU33" s="13">
        <f t="shared" si="120"/>
        <v>0</v>
      </c>
      <c r="MV33" s="13">
        <f t="shared" si="121"/>
        <v>0</v>
      </c>
      <c r="MW33" s="13">
        <f t="shared" si="122"/>
        <v>0</v>
      </c>
      <c r="MX33" s="13">
        <f t="shared" si="123"/>
        <v>0</v>
      </c>
      <c r="MY33" s="13">
        <f t="shared" si="124"/>
        <v>0</v>
      </c>
      <c r="MZ33" s="13">
        <f t="shared" si="125"/>
        <v>0</v>
      </c>
      <c r="NA33" s="13">
        <f t="shared" si="126"/>
        <v>0</v>
      </c>
      <c r="NB33" s="13">
        <f t="shared" si="127"/>
        <v>0</v>
      </c>
      <c r="NC33" s="13">
        <f t="shared" si="128"/>
        <v>0</v>
      </c>
      <c r="ND33" s="13">
        <f t="shared" si="129"/>
        <v>0</v>
      </c>
      <c r="NE33" s="13">
        <f t="shared" si="130"/>
        <v>0</v>
      </c>
      <c r="NF33" s="13">
        <f t="shared" si="131"/>
        <v>0</v>
      </c>
      <c r="NG33" s="13">
        <f t="shared" si="132"/>
        <v>0</v>
      </c>
      <c r="NH33" s="13">
        <f t="shared" si="133"/>
        <v>0</v>
      </c>
      <c r="NI33" s="13">
        <f t="shared" si="134"/>
        <v>0</v>
      </c>
      <c r="NJ33" s="13">
        <f t="shared" si="135"/>
        <v>0</v>
      </c>
      <c r="NK33" s="13">
        <f t="shared" si="136"/>
        <v>0</v>
      </c>
      <c r="NL33" s="13">
        <f t="shared" si="137"/>
        <v>0</v>
      </c>
      <c r="NM33" s="13">
        <f t="shared" si="138"/>
        <v>0</v>
      </c>
      <c r="NN33" s="13">
        <f t="shared" si="139"/>
        <v>0</v>
      </c>
      <c r="NO33" s="13">
        <f t="shared" si="140"/>
        <v>0</v>
      </c>
      <c r="NP33" s="13">
        <f t="shared" si="141"/>
        <v>0</v>
      </c>
      <c r="NQ33" s="13">
        <f t="shared" si="142"/>
        <v>0</v>
      </c>
      <c r="NR33" s="13">
        <f t="shared" si="143"/>
        <v>0</v>
      </c>
      <c r="NS33" s="13">
        <f t="shared" si="144"/>
        <v>0</v>
      </c>
      <c r="NT33" s="13">
        <f t="shared" si="145"/>
        <v>0</v>
      </c>
      <c r="NU33" s="13">
        <f t="shared" si="146"/>
        <v>0</v>
      </c>
      <c r="NV33" s="13">
        <f t="shared" si="147"/>
        <v>0</v>
      </c>
      <c r="NW33" s="13">
        <f t="shared" si="148"/>
        <v>0</v>
      </c>
      <c r="NX33" s="13">
        <f t="shared" si="149"/>
        <v>0</v>
      </c>
      <c r="NY33" s="13">
        <f t="shared" si="150"/>
        <v>0</v>
      </c>
      <c r="NZ33" s="13">
        <f t="shared" si="151"/>
        <v>0</v>
      </c>
      <c r="OA33" s="13">
        <f t="shared" si="152"/>
        <v>0</v>
      </c>
      <c r="OB33" s="13">
        <f t="shared" si="153"/>
        <v>0</v>
      </c>
      <c r="OC33" s="13">
        <f t="shared" si="154"/>
        <v>0</v>
      </c>
      <c r="OD33" s="13">
        <f t="shared" si="155"/>
        <v>0</v>
      </c>
      <c r="OE33" s="13">
        <f t="shared" si="156"/>
        <v>0</v>
      </c>
      <c r="OF33" s="13">
        <f t="shared" si="157"/>
        <v>0</v>
      </c>
      <c r="OG33" s="13">
        <f t="shared" si="158"/>
        <v>0</v>
      </c>
      <c r="OH33" s="13">
        <f t="shared" si="159"/>
        <v>0</v>
      </c>
      <c r="OI33" s="13">
        <f t="shared" si="160"/>
        <v>0</v>
      </c>
      <c r="OJ33" s="13">
        <f t="shared" si="161"/>
        <v>0</v>
      </c>
      <c r="OK33" s="13">
        <f t="shared" si="162"/>
        <v>0</v>
      </c>
      <c r="OL33" s="13">
        <f t="shared" si="163"/>
        <v>0</v>
      </c>
      <c r="OM33" s="13">
        <f t="shared" si="164"/>
        <v>0</v>
      </c>
      <c r="ON33" s="13">
        <f t="shared" si="165"/>
        <v>0</v>
      </c>
      <c r="OO33" s="13">
        <f t="shared" si="166"/>
        <v>0</v>
      </c>
      <c r="OP33" s="13">
        <f t="shared" si="167"/>
        <v>0</v>
      </c>
      <c r="OQ33" s="13">
        <f t="shared" si="168"/>
        <v>0</v>
      </c>
      <c r="OR33" s="13">
        <f t="shared" si="169"/>
        <v>0</v>
      </c>
      <c r="OS33" s="13">
        <f t="shared" si="170"/>
        <v>0</v>
      </c>
      <c r="OT33" s="13">
        <f t="shared" si="171"/>
        <v>0</v>
      </c>
      <c r="OU33" s="13">
        <f t="shared" si="172"/>
        <v>0</v>
      </c>
      <c r="OV33" s="13">
        <f t="shared" si="173"/>
        <v>0</v>
      </c>
      <c r="OW33" s="13">
        <f t="shared" si="174"/>
        <v>0</v>
      </c>
      <c r="OX33" s="13">
        <f t="shared" si="175"/>
        <v>0</v>
      </c>
      <c r="OY33" s="13">
        <f t="shared" si="176"/>
        <v>0</v>
      </c>
      <c r="OZ33" s="13">
        <f t="shared" si="177"/>
        <v>0</v>
      </c>
      <c r="PA33" s="13">
        <f t="shared" si="178"/>
        <v>0</v>
      </c>
      <c r="PB33" s="13">
        <f t="shared" si="179"/>
        <v>0</v>
      </c>
      <c r="PC33" s="13">
        <f t="shared" si="180"/>
        <v>0</v>
      </c>
      <c r="PD33" s="13">
        <f t="shared" si="181"/>
        <v>0</v>
      </c>
      <c r="PE33" s="13">
        <f t="shared" si="182"/>
        <v>0</v>
      </c>
      <c r="PF33" s="13">
        <f t="shared" si="183"/>
        <v>0</v>
      </c>
      <c r="PG33" s="13">
        <f t="shared" si="184"/>
        <v>0</v>
      </c>
      <c r="PH33" s="13">
        <f t="shared" si="185"/>
        <v>0</v>
      </c>
      <c r="PI33" s="13">
        <f t="shared" si="186"/>
        <v>0</v>
      </c>
      <c r="PJ33" s="13">
        <f t="shared" si="187"/>
        <v>0</v>
      </c>
      <c r="PK33" s="13">
        <f t="shared" si="188"/>
        <v>0</v>
      </c>
      <c r="PL33" s="13">
        <f t="shared" si="189"/>
        <v>0</v>
      </c>
      <c r="PM33" s="13">
        <f t="shared" si="190"/>
        <v>0</v>
      </c>
      <c r="PN33" s="13">
        <f t="shared" si="191"/>
        <v>0</v>
      </c>
      <c r="PO33" s="13">
        <f t="shared" si="192"/>
        <v>0</v>
      </c>
      <c r="PP33" s="13">
        <f t="shared" si="193"/>
        <v>0</v>
      </c>
      <c r="PQ33" s="13">
        <f t="shared" si="194"/>
        <v>0</v>
      </c>
      <c r="PR33" s="13">
        <f t="shared" si="195"/>
        <v>0</v>
      </c>
      <c r="PS33" s="13">
        <f t="shared" si="196"/>
        <v>0</v>
      </c>
      <c r="PT33" s="13">
        <f t="shared" si="197"/>
        <v>0</v>
      </c>
      <c r="PU33" s="13">
        <f t="shared" si="198"/>
        <v>0</v>
      </c>
      <c r="PV33" s="13">
        <f t="shared" si="199"/>
        <v>0</v>
      </c>
      <c r="PW33" s="13">
        <f t="shared" si="200"/>
        <v>0</v>
      </c>
      <c r="PX33" s="13">
        <f t="shared" si="201"/>
        <v>0</v>
      </c>
      <c r="PY33" s="13">
        <f t="shared" si="202"/>
        <v>0</v>
      </c>
      <c r="PZ33" s="13">
        <f t="shared" si="203"/>
        <v>0</v>
      </c>
      <c r="QA33" s="13">
        <f t="shared" si="204"/>
        <v>0</v>
      </c>
      <c r="QB33" s="13">
        <f t="shared" si="205"/>
        <v>0</v>
      </c>
      <c r="QC33" s="13">
        <f t="shared" si="206"/>
        <v>0</v>
      </c>
      <c r="QD33" s="13">
        <f t="shared" si="207"/>
        <v>0</v>
      </c>
      <c r="QE33" s="13">
        <f t="shared" si="208"/>
        <v>0</v>
      </c>
      <c r="QF33" s="13">
        <f t="shared" si="209"/>
        <v>0</v>
      </c>
      <c r="QN33" s="13">
        <f>RANK(QQ33,$QQ$4:$QQ$69)+COUNTIF(QQ$4:QQ33,QQ33)-1</f>
        <v>30</v>
      </c>
      <c r="QO33" s="29">
        <f t="array" ref="QO33">SUM(IF(QQ33&lt;$QQ$4:$QQ$69,1/COUNTIF($QQ$4:$QQ$69,$QQ$4:$QQ$69)))+1</f>
        <v>1</v>
      </c>
      <c r="QP33" s="11" t="str">
        <f>Sheet3!R31</f>
        <v>H. Kane (England)</v>
      </c>
      <c r="QQ33" s="13">
        <f t="shared" si="211"/>
        <v>0</v>
      </c>
    </row>
    <row r="34" spans="6:459">
      <c r="F34" s="14"/>
      <c r="G34" s="14"/>
      <c r="H34" s="14"/>
      <c r="I34" s="14"/>
      <c r="J34" s="10">
        <f t="shared" ref="J34:J97" si="222">IF(J33+1&gt;$QH$74,"",J33+1)</f>
        <v>31</v>
      </c>
      <c r="K34" s="39" t="str">
        <f>IFERROR(IF(L34="","",IF(ISNUMBER(MATCH(HLOOKUP($J34,$MK$74:$QF$89,($QG$79-$QG$74+1),0),K$4:K33,0)),"",HLOOKUP($J34,$MK$74:$QF$89,($QG$79-$QG$74+1),0))),"")</f>
        <v/>
      </c>
      <c r="L34" s="40" t="str">
        <f t="shared" si="215"/>
        <v/>
      </c>
      <c r="M34" s="41" t="str">
        <f t="array" ref="M34">IFERROR(IF(HLOOKUP($J34,$MK$74:$QF$89,($QG$83-$QG$74+1),0)=0,"",HLOOKUP($J34,$MK$74:$QF$89,($QG$83-$QG$74+1),0)),0)</f>
        <v/>
      </c>
      <c r="N34" s="10"/>
      <c r="O34" s="10">
        <f t="shared" ref="O34:O97" si="223">IF(O33+1&gt;$QH$75,"",O33+1)</f>
        <v>31</v>
      </c>
      <c r="P34" s="39" t="str">
        <f>IFERROR(IF(Q34="","",IF(ISNUMBER(MATCH(HLOOKUP($T34,$MK$75:$OP$89,($QG$80-$QG$75+1),0),P$4:P33,0)),"",HLOOKUP($T34,$MK$75:$OP$89,($QG$80-$QG$75+1),0))),"")</f>
        <v/>
      </c>
      <c r="Q34" s="40" t="str">
        <f t="shared" si="217"/>
        <v/>
      </c>
      <c r="R34" s="41" t="str">
        <f t="array" ref="R34">IFERROR(IF(HLOOKUP($O34,$MK$75:$QF$89,($QG$89-$QG$75+1),0)=0,"",HLOOKUP($O34,$MK$75:$QF$89,($QG$89-$QG$75+1),0)),0)</f>
        <v/>
      </c>
      <c r="S34" s="10"/>
      <c r="T34" s="10">
        <f t="shared" ref="T34:T97" si="224">IF(T33+1&gt;$QH$76,"",T33+1)</f>
        <v>31</v>
      </c>
      <c r="U34" s="39" t="str">
        <f>IFERROR(IF(V34="","",IF(ISNUMBER(MATCH(HLOOKUP($O34,$MK$76:$QF$89,($QG$81-$QG$76+1),0),U$4:U33,0)),"",HLOOKUP($O34,$MK$76:$QF$89,($QG$81-$QG$76+1),0))),"")</f>
        <v/>
      </c>
      <c r="V34" s="40" t="str">
        <f t="shared" si="106"/>
        <v/>
      </c>
      <c r="W34" s="41" t="str">
        <f t="array" ref="W34">IFERROR(IF(HLOOKUP($T34,$MK$76:$QF$89,($QG$87-$QG$76+1),0)=0,"",HLOOKUP($T34,$MK$76:$QF$89,($QG$87-$QG$76+1),0)),0)</f>
        <v/>
      </c>
      <c r="Y34" s="9">
        <v>3</v>
      </c>
      <c r="Z34" s="39" t="str">
        <f>IFERROR(IF(AA34="","",IF(ISNUMBER(MATCH(VLOOKUP($Y35,$QN$4:$QQ$69,2,0),Z$31:Z33,0)),"",VLOOKUP($Y35,$QN$4:$QQ$69,2,0))),"")</f>
        <v/>
      </c>
      <c r="AA34" s="40" t="str">
        <f t="shared" si="219"/>
        <v/>
      </c>
      <c r="AB34" s="42" t="str">
        <f t="shared" si="220"/>
        <v/>
      </c>
      <c r="AC34" s="43" t="str">
        <f t="shared" si="221"/>
        <v/>
      </c>
      <c r="AE34" s="29">
        <f t="array" ref="AE34">IFERROR(SUM(IF(AG34&lt;$AG$4:$AG$69,1/COUNTIF($AG$4:$AG$69,$AG$4:$AG$69)))+1,0)</f>
        <v>1</v>
      </c>
      <c r="AF34" s="44" t="str">
        <f>Sheet3!R32</f>
        <v>I. Perisic (Croatia)</v>
      </c>
      <c r="AG34" s="45">
        <v>0</v>
      </c>
      <c r="AH34" s="29">
        <f t="shared" si="212"/>
        <v>15</v>
      </c>
      <c r="AI34" s="10"/>
      <c r="AJ34" s="10"/>
      <c r="AK34" s="10"/>
      <c r="AL34" s="13">
        <f>IF(OR(ISBLANK('Euro 2016'!L53),ISBLANK('Euro 2016'!M53)),0,1)</f>
        <v>1</v>
      </c>
      <c r="AM34" s="11" t="s">
        <v>2399</v>
      </c>
      <c r="AN34" s="11" t="str">
        <f>IFERROR(VLOOKUP(IF(VLOOKUP($AM34,'Euro 2016'!$B$23:$N$87,10,0)="","",VLOOKUP($AM34,'Euro 2016'!$B$23:$N$87,10,0)),Sheet2!$A:$B,2,0),"")</f>
        <v>Czech Republic</v>
      </c>
      <c r="AO34" s="11" t="str">
        <f>IFERROR(VLOOKUP(IF(VLOOKUP($AM34,'Euro 2016'!$B$23:$N$87,13,0)="","",VLOOKUP($AM34,'Euro 2016'!$B$23:$N$87,13,0)),Sheet2!$A:$B,2,0),"")</f>
        <v>Turkey</v>
      </c>
      <c r="AQ34" s="13">
        <f>IFERROR(IF(VLOOKUP($AM34,'Euro 2016'!$B$23:$N$87,11,0)="","",VLOOKUP($AM34,'Euro 2016'!$B$23:$N$87,11,0)),"")</f>
        <v>3</v>
      </c>
      <c r="AR34" s="13">
        <f>IFERROR(IF(VLOOKUP($AM34,'Euro 2016'!$B$23:$N$87,12,0)="","",VLOOKUP($AM34,'Euro 2016'!$B$23:$N$87,12,0)),"")</f>
        <v>4</v>
      </c>
      <c r="AT34" s="46"/>
      <c r="AU34" s="47"/>
      <c r="AV34" s="55"/>
      <c r="AW34" s="48"/>
      <c r="AX34" s="49"/>
      <c r="AY34" s="55"/>
      <c r="AZ34" s="46"/>
      <c r="BA34" s="47"/>
      <c r="BB34" s="55"/>
      <c r="BC34" s="48"/>
      <c r="BD34" s="49"/>
      <c r="BE34" s="55"/>
      <c r="BF34" s="46"/>
      <c r="BG34" s="47"/>
      <c r="BH34" s="55"/>
      <c r="BI34" s="48"/>
      <c r="BJ34" s="49"/>
      <c r="BK34" s="55"/>
      <c r="BL34" s="46"/>
      <c r="BM34" s="47"/>
      <c r="BN34" s="55"/>
      <c r="BO34" s="48"/>
      <c r="BP34" s="49"/>
      <c r="BQ34" s="55"/>
      <c r="BR34" s="46"/>
      <c r="BS34" s="47"/>
      <c r="BT34" s="55"/>
      <c r="BU34" s="48"/>
      <c r="BV34" s="49"/>
      <c r="BW34" s="55"/>
      <c r="BX34" s="46"/>
      <c r="BY34" s="47"/>
      <c r="BZ34" s="55"/>
      <c r="CA34" s="48"/>
      <c r="CB34" s="49"/>
      <c r="CC34" s="55"/>
      <c r="CD34" s="46"/>
      <c r="CE34" s="47"/>
      <c r="CF34" s="55"/>
      <c r="CG34" s="48"/>
      <c r="CH34" s="49"/>
      <c r="CI34" s="55"/>
      <c r="CJ34" s="46"/>
      <c r="CK34" s="47"/>
      <c r="CL34" s="55"/>
      <c r="CM34" s="48"/>
      <c r="CN34" s="49"/>
      <c r="CO34" s="55"/>
      <c r="CP34" s="46"/>
      <c r="CQ34" s="47"/>
      <c r="CR34" s="55"/>
      <c r="CS34" s="48"/>
      <c r="CT34" s="49"/>
      <c r="CU34" s="55"/>
      <c r="CV34" s="46"/>
      <c r="CW34" s="47"/>
      <c r="CX34" s="55"/>
      <c r="CY34" s="48"/>
      <c r="CZ34" s="49"/>
      <c r="DA34" s="55"/>
      <c r="DB34" s="46"/>
      <c r="DC34" s="47"/>
      <c r="DD34" s="55"/>
      <c r="DE34" s="48"/>
      <c r="DF34" s="49"/>
      <c r="DG34" s="55"/>
      <c r="DH34" s="46"/>
      <c r="DI34" s="47"/>
      <c r="DJ34" s="55"/>
      <c r="DK34" s="48"/>
      <c r="DL34" s="49"/>
      <c r="DM34" s="55"/>
      <c r="DN34" s="46"/>
      <c r="DO34" s="47"/>
      <c r="DP34" s="55"/>
      <c r="DQ34" s="48"/>
      <c r="DR34" s="49"/>
      <c r="DS34" s="55"/>
      <c r="DT34" s="46"/>
      <c r="DU34" s="47"/>
      <c r="DV34" s="55"/>
      <c r="DW34" s="48"/>
      <c r="DX34" s="49"/>
      <c r="DY34" s="55"/>
      <c r="DZ34" s="46"/>
      <c r="EA34" s="47"/>
      <c r="EB34" s="55"/>
      <c r="EC34" s="48"/>
      <c r="ED34" s="49"/>
      <c r="EE34" s="55"/>
      <c r="EF34" s="46"/>
      <c r="EG34" s="47"/>
      <c r="EH34" s="55"/>
      <c r="EI34" s="48"/>
      <c r="EJ34" s="49"/>
      <c r="EK34" s="55"/>
      <c r="EL34" s="46"/>
      <c r="EM34" s="47"/>
      <c r="EN34" s="55"/>
      <c r="EO34" s="48"/>
      <c r="EP34" s="49"/>
      <c r="EQ34" s="55"/>
      <c r="ER34" s="46"/>
      <c r="ES34" s="47"/>
      <c r="ET34" s="55"/>
      <c r="EU34" s="48"/>
      <c r="EV34" s="49"/>
      <c r="EW34" s="55"/>
      <c r="EX34" s="46"/>
      <c r="EY34" s="47"/>
      <c r="EZ34" s="55"/>
      <c r="FA34" s="48"/>
      <c r="FB34" s="49"/>
      <c r="FC34" s="55"/>
      <c r="FD34" s="46"/>
      <c r="FE34" s="47"/>
      <c r="FF34" s="55"/>
      <c r="FG34" s="48"/>
      <c r="FH34" s="49"/>
      <c r="FI34" s="55"/>
      <c r="FJ34" s="46"/>
      <c r="FK34" s="47"/>
      <c r="FL34" s="55"/>
      <c r="FM34" s="48"/>
      <c r="FN34" s="49"/>
      <c r="FO34" s="55"/>
      <c r="FP34" s="46"/>
      <c r="FQ34" s="47"/>
      <c r="FR34" s="55"/>
      <c r="FS34" s="48"/>
      <c r="FT34" s="49"/>
      <c r="FU34" s="55"/>
      <c r="FV34" s="46"/>
      <c r="FW34" s="47"/>
      <c r="FX34" s="55"/>
      <c r="FY34" s="48"/>
      <c r="FZ34" s="49"/>
      <c r="GA34" s="55"/>
      <c r="GB34" s="46"/>
      <c r="GC34" s="47"/>
      <c r="GD34" s="55"/>
      <c r="GE34" s="48"/>
      <c r="GF34" s="49"/>
      <c r="GG34" s="55"/>
      <c r="GH34" s="46"/>
      <c r="GI34" s="47"/>
      <c r="GJ34" s="55"/>
      <c r="GK34" s="48"/>
      <c r="GL34" s="49"/>
      <c r="GM34" s="55"/>
      <c r="GN34" s="46"/>
      <c r="GO34" s="47"/>
      <c r="GP34" s="55"/>
      <c r="GQ34" s="48"/>
      <c r="GR34" s="49"/>
      <c r="GS34" s="55"/>
      <c r="GT34" s="46"/>
      <c r="GU34" s="47"/>
      <c r="GV34" s="55"/>
      <c r="GW34" s="48"/>
      <c r="GX34" s="49"/>
      <c r="GY34" s="55"/>
      <c r="GZ34" s="46"/>
      <c r="HA34" s="47"/>
      <c r="HB34" s="55"/>
      <c r="HC34" s="48"/>
      <c r="HD34" s="49"/>
      <c r="HE34" s="55"/>
      <c r="HF34" s="46"/>
      <c r="HG34" s="47"/>
      <c r="HH34" s="55"/>
      <c r="HI34" s="48"/>
      <c r="HJ34" s="49"/>
      <c r="HK34" s="55"/>
      <c r="HL34" s="46"/>
      <c r="HM34" s="47"/>
      <c r="HN34" s="55"/>
      <c r="HO34" s="48"/>
      <c r="HP34" s="49"/>
      <c r="HQ34" s="55"/>
      <c r="HR34" s="46"/>
      <c r="HS34" s="47"/>
      <c r="HT34" s="55"/>
      <c r="HU34" s="48"/>
      <c r="HV34" s="49"/>
      <c r="HW34" s="55"/>
      <c r="HX34" s="46"/>
      <c r="HY34" s="47"/>
      <c r="HZ34" s="55"/>
      <c r="IA34" s="48"/>
      <c r="IB34" s="49"/>
      <c r="IC34" s="55"/>
      <c r="ID34" s="46"/>
      <c r="IE34" s="47"/>
      <c r="IF34" s="55"/>
      <c r="IG34" s="48"/>
      <c r="IH34" s="49"/>
      <c r="II34" s="55"/>
      <c r="IJ34" s="46"/>
      <c r="IK34" s="47"/>
      <c r="IL34" s="55"/>
      <c r="IM34" s="48"/>
      <c r="IN34" s="49"/>
      <c r="IO34" s="55"/>
      <c r="IP34" s="46"/>
      <c r="IQ34" s="47"/>
      <c r="IR34" s="55"/>
      <c r="IS34" s="48"/>
      <c r="IT34" s="49"/>
      <c r="IU34" s="55"/>
      <c r="IV34" s="46"/>
      <c r="IW34" s="47"/>
      <c r="IX34" s="55"/>
      <c r="IY34" s="48"/>
      <c r="IZ34" s="49"/>
      <c r="JA34" s="55"/>
      <c r="JB34" s="46"/>
      <c r="JC34" s="47"/>
      <c r="JD34" s="55"/>
      <c r="JE34" s="48"/>
      <c r="JF34" s="49"/>
      <c r="JG34" s="55"/>
      <c r="JH34" s="46"/>
      <c r="JI34" s="47"/>
      <c r="JJ34" s="55"/>
      <c r="JK34" s="48"/>
      <c r="JL34" s="49"/>
      <c r="JM34" s="55"/>
      <c r="JN34" s="46"/>
      <c r="JO34" s="47"/>
      <c r="JP34" s="55"/>
      <c r="JQ34" s="48"/>
      <c r="JR34" s="49"/>
      <c r="JS34" s="55"/>
      <c r="JT34" s="46"/>
      <c r="JU34" s="47"/>
      <c r="JV34" s="55"/>
      <c r="JW34" s="48"/>
      <c r="JX34" s="49"/>
      <c r="JY34" s="55"/>
      <c r="JZ34" s="46"/>
      <c r="KA34" s="47"/>
      <c r="KB34" s="55"/>
      <c r="KC34" s="48"/>
      <c r="KD34" s="49"/>
      <c r="KE34" s="55"/>
      <c r="KF34" s="46"/>
      <c r="KG34" s="47"/>
      <c r="KH34" s="55"/>
      <c r="KI34" s="48"/>
      <c r="KJ34" s="49"/>
      <c r="KK34" s="55"/>
      <c r="KL34" s="46"/>
      <c r="KM34" s="47"/>
      <c r="KN34" s="55"/>
      <c r="KO34" s="48"/>
      <c r="KP34" s="49"/>
      <c r="KQ34" s="55"/>
      <c r="KR34" s="46"/>
      <c r="KS34" s="47"/>
      <c r="KT34" s="55"/>
      <c r="KU34" s="48"/>
      <c r="KV34" s="49"/>
      <c r="KW34" s="55"/>
      <c r="KX34" s="46"/>
      <c r="KY34" s="47"/>
      <c r="KZ34" s="55"/>
      <c r="LA34" s="48"/>
      <c r="LB34" s="49"/>
      <c r="LC34" s="55"/>
      <c r="LD34" s="46"/>
      <c r="LE34" s="47"/>
      <c r="LF34" s="55"/>
      <c r="LG34" s="48"/>
      <c r="LH34" s="49"/>
      <c r="LI34" s="55"/>
      <c r="LJ34" s="46"/>
      <c r="LK34" s="47"/>
      <c r="LL34" s="55"/>
      <c r="LM34" s="48"/>
      <c r="LN34" s="49"/>
      <c r="LO34" s="55"/>
      <c r="LP34" s="46"/>
      <c r="LQ34" s="47"/>
      <c r="LR34" s="55"/>
      <c r="LS34" s="48"/>
      <c r="LT34" s="49"/>
      <c r="LU34" s="55"/>
      <c r="LV34" s="46"/>
      <c r="LW34" s="47"/>
      <c r="LX34" s="55"/>
      <c r="LY34" s="48"/>
      <c r="LZ34" s="49"/>
      <c r="MA34" s="55"/>
      <c r="MB34" s="46"/>
      <c r="MC34" s="47"/>
      <c r="MD34" s="55"/>
      <c r="ME34" s="48"/>
      <c r="MF34" s="49"/>
      <c r="MG34" s="55"/>
      <c r="MH34" s="69"/>
      <c r="MI34" s="69"/>
      <c r="MJ34" s="69"/>
      <c r="MK34" s="13">
        <f t="shared" si="110"/>
        <v>0</v>
      </c>
      <c r="ML34" s="13">
        <f t="shared" si="111"/>
        <v>0</v>
      </c>
      <c r="MM34" s="13">
        <f t="shared" si="112"/>
        <v>0</v>
      </c>
      <c r="MN34" s="13">
        <f t="shared" si="113"/>
        <v>0</v>
      </c>
      <c r="MO34" s="13">
        <f t="shared" si="114"/>
        <v>0</v>
      </c>
      <c r="MP34" s="13">
        <f t="shared" si="115"/>
        <v>0</v>
      </c>
      <c r="MQ34" s="13">
        <f t="shared" si="116"/>
        <v>0</v>
      </c>
      <c r="MR34" s="13">
        <f t="shared" si="117"/>
        <v>0</v>
      </c>
      <c r="MS34" s="13">
        <f t="shared" si="118"/>
        <v>0</v>
      </c>
      <c r="MT34" s="13">
        <f t="shared" si="119"/>
        <v>0</v>
      </c>
      <c r="MU34" s="13">
        <f t="shared" si="120"/>
        <v>0</v>
      </c>
      <c r="MV34" s="13">
        <f t="shared" si="121"/>
        <v>0</v>
      </c>
      <c r="MW34" s="13">
        <f t="shared" si="122"/>
        <v>0</v>
      </c>
      <c r="MX34" s="13">
        <f t="shared" si="123"/>
        <v>0</v>
      </c>
      <c r="MY34" s="13">
        <f t="shared" si="124"/>
        <v>0</v>
      </c>
      <c r="MZ34" s="13">
        <f t="shared" si="125"/>
        <v>0</v>
      </c>
      <c r="NA34" s="13">
        <f t="shared" si="126"/>
        <v>0</v>
      </c>
      <c r="NB34" s="13">
        <f t="shared" si="127"/>
        <v>0</v>
      </c>
      <c r="NC34" s="13">
        <f t="shared" si="128"/>
        <v>0</v>
      </c>
      <c r="ND34" s="13">
        <f t="shared" si="129"/>
        <v>0</v>
      </c>
      <c r="NE34" s="13">
        <f t="shared" si="130"/>
        <v>0</v>
      </c>
      <c r="NF34" s="13">
        <f t="shared" si="131"/>
        <v>0</v>
      </c>
      <c r="NG34" s="13">
        <f t="shared" si="132"/>
        <v>0</v>
      </c>
      <c r="NH34" s="13">
        <f t="shared" si="133"/>
        <v>0</v>
      </c>
      <c r="NI34" s="13">
        <f t="shared" si="134"/>
        <v>0</v>
      </c>
      <c r="NJ34" s="13">
        <f t="shared" si="135"/>
        <v>0</v>
      </c>
      <c r="NK34" s="13">
        <f t="shared" si="136"/>
        <v>0</v>
      </c>
      <c r="NL34" s="13">
        <f t="shared" si="137"/>
        <v>0</v>
      </c>
      <c r="NM34" s="13">
        <f t="shared" si="138"/>
        <v>0</v>
      </c>
      <c r="NN34" s="13">
        <f t="shared" si="139"/>
        <v>0</v>
      </c>
      <c r="NO34" s="13">
        <f t="shared" si="140"/>
        <v>0</v>
      </c>
      <c r="NP34" s="13">
        <f t="shared" si="141"/>
        <v>0</v>
      </c>
      <c r="NQ34" s="13">
        <f t="shared" si="142"/>
        <v>0</v>
      </c>
      <c r="NR34" s="13">
        <f t="shared" si="143"/>
        <v>0</v>
      </c>
      <c r="NS34" s="13">
        <f t="shared" si="144"/>
        <v>0</v>
      </c>
      <c r="NT34" s="13">
        <f t="shared" si="145"/>
        <v>0</v>
      </c>
      <c r="NU34" s="13">
        <f t="shared" si="146"/>
        <v>0</v>
      </c>
      <c r="NV34" s="13">
        <f t="shared" si="147"/>
        <v>0</v>
      </c>
      <c r="NW34" s="13">
        <f t="shared" si="148"/>
        <v>0</v>
      </c>
      <c r="NX34" s="13">
        <f t="shared" si="149"/>
        <v>0</v>
      </c>
      <c r="NY34" s="13">
        <f t="shared" si="150"/>
        <v>0</v>
      </c>
      <c r="NZ34" s="13">
        <f t="shared" si="151"/>
        <v>0</v>
      </c>
      <c r="OA34" s="13">
        <f t="shared" si="152"/>
        <v>0</v>
      </c>
      <c r="OB34" s="13">
        <f t="shared" si="153"/>
        <v>0</v>
      </c>
      <c r="OC34" s="13">
        <f t="shared" si="154"/>
        <v>0</v>
      </c>
      <c r="OD34" s="13">
        <f t="shared" si="155"/>
        <v>0</v>
      </c>
      <c r="OE34" s="13">
        <f t="shared" si="156"/>
        <v>0</v>
      </c>
      <c r="OF34" s="13">
        <f t="shared" si="157"/>
        <v>0</v>
      </c>
      <c r="OG34" s="13">
        <f t="shared" si="158"/>
        <v>0</v>
      </c>
      <c r="OH34" s="13">
        <f t="shared" si="159"/>
        <v>0</v>
      </c>
      <c r="OI34" s="13">
        <f t="shared" si="160"/>
        <v>0</v>
      </c>
      <c r="OJ34" s="13">
        <f t="shared" si="161"/>
        <v>0</v>
      </c>
      <c r="OK34" s="13">
        <f t="shared" si="162"/>
        <v>0</v>
      </c>
      <c r="OL34" s="13">
        <f t="shared" si="163"/>
        <v>0</v>
      </c>
      <c r="OM34" s="13">
        <f t="shared" si="164"/>
        <v>0</v>
      </c>
      <c r="ON34" s="13">
        <f t="shared" si="165"/>
        <v>0</v>
      </c>
      <c r="OO34" s="13">
        <f t="shared" si="166"/>
        <v>0</v>
      </c>
      <c r="OP34" s="13">
        <f t="shared" si="167"/>
        <v>0</v>
      </c>
      <c r="OQ34" s="13">
        <f t="shared" si="168"/>
        <v>0</v>
      </c>
      <c r="OR34" s="13">
        <f t="shared" si="169"/>
        <v>0</v>
      </c>
      <c r="OS34" s="13">
        <f t="shared" si="170"/>
        <v>0</v>
      </c>
      <c r="OT34" s="13">
        <f t="shared" si="171"/>
        <v>0</v>
      </c>
      <c r="OU34" s="13">
        <f t="shared" si="172"/>
        <v>0</v>
      </c>
      <c r="OV34" s="13">
        <f t="shared" si="173"/>
        <v>0</v>
      </c>
      <c r="OW34" s="13">
        <f t="shared" si="174"/>
        <v>0</v>
      </c>
      <c r="OX34" s="13">
        <f t="shared" si="175"/>
        <v>0</v>
      </c>
      <c r="OY34" s="13">
        <f t="shared" si="176"/>
        <v>0</v>
      </c>
      <c r="OZ34" s="13">
        <f t="shared" si="177"/>
        <v>0</v>
      </c>
      <c r="PA34" s="13">
        <f t="shared" si="178"/>
        <v>0</v>
      </c>
      <c r="PB34" s="13">
        <f t="shared" si="179"/>
        <v>0</v>
      </c>
      <c r="PC34" s="13">
        <f t="shared" si="180"/>
        <v>0</v>
      </c>
      <c r="PD34" s="13">
        <f t="shared" si="181"/>
        <v>0</v>
      </c>
      <c r="PE34" s="13">
        <f t="shared" si="182"/>
        <v>0</v>
      </c>
      <c r="PF34" s="13">
        <f t="shared" si="183"/>
        <v>0</v>
      </c>
      <c r="PG34" s="13">
        <f t="shared" si="184"/>
        <v>0</v>
      </c>
      <c r="PH34" s="13">
        <f t="shared" si="185"/>
        <v>0</v>
      </c>
      <c r="PI34" s="13">
        <f t="shared" si="186"/>
        <v>0</v>
      </c>
      <c r="PJ34" s="13">
        <f t="shared" si="187"/>
        <v>0</v>
      </c>
      <c r="PK34" s="13">
        <f t="shared" si="188"/>
        <v>0</v>
      </c>
      <c r="PL34" s="13">
        <f t="shared" si="189"/>
        <v>0</v>
      </c>
      <c r="PM34" s="13">
        <f t="shared" si="190"/>
        <v>0</v>
      </c>
      <c r="PN34" s="13">
        <f t="shared" si="191"/>
        <v>0</v>
      </c>
      <c r="PO34" s="13">
        <f t="shared" si="192"/>
        <v>0</v>
      </c>
      <c r="PP34" s="13">
        <f t="shared" si="193"/>
        <v>0</v>
      </c>
      <c r="PQ34" s="13">
        <f t="shared" si="194"/>
        <v>0</v>
      </c>
      <c r="PR34" s="13">
        <f t="shared" si="195"/>
        <v>0</v>
      </c>
      <c r="PS34" s="13">
        <f t="shared" si="196"/>
        <v>0</v>
      </c>
      <c r="PT34" s="13">
        <f t="shared" si="197"/>
        <v>0</v>
      </c>
      <c r="PU34" s="13">
        <f t="shared" si="198"/>
        <v>0</v>
      </c>
      <c r="PV34" s="13">
        <f t="shared" si="199"/>
        <v>0</v>
      </c>
      <c r="PW34" s="13">
        <f t="shared" si="200"/>
        <v>0</v>
      </c>
      <c r="PX34" s="13">
        <f t="shared" si="201"/>
        <v>0</v>
      </c>
      <c r="PY34" s="13">
        <f t="shared" si="202"/>
        <v>0</v>
      </c>
      <c r="PZ34" s="13">
        <f t="shared" si="203"/>
        <v>0</v>
      </c>
      <c r="QA34" s="13">
        <f t="shared" si="204"/>
        <v>0</v>
      </c>
      <c r="QB34" s="13">
        <f t="shared" si="205"/>
        <v>0</v>
      </c>
      <c r="QC34" s="13">
        <f t="shared" si="206"/>
        <v>0</v>
      </c>
      <c r="QD34" s="13">
        <f t="shared" si="207"/>
        <v>0</v>
      </c>
      <c r="QE34" s="13">
        <f t="shared" si="208"/>
        <v>0</v>
      </c>
      <c r="QF34" s="13">
        <f t="shared" si="209"/>
        <v>0</v>
      </c>
      <c r="QN34" s="13">
        <f>RANK(QQ34,$QQ$4:$QQ$69)+COUNTIF(QQ$4:QQ34,QQ34)-1</f>
        <v>31</v>
      </c>
      <c r="QO34" s="29">
        <f t="array" ref="QO34">SUM(IF(QQ34&lt;$QQ$4:$QQ$69,1/COUNTIF($QQ$4:$QQ$69,$QQ$4:$QQ$69)))+1</f>
        <v>1</v>
      </c>
      <c r="QP34" s="11" t="str">
        <f>Sheet3!R32</f>
        <v>I. Perisic (Croatia)</v>
      </c>
      <c r="QQ34" s="13">
        <f t="shared" si="211"/>
        <v>0</v>
      </c>
    </row>
    <row r="35" spans="6:459">
      <c r="F35" s="14"/>
      <c r="G35" s="14"/>
      <c r="H35" s="14"/>
      <c r="I35" s="14"/>
      <c r="J35" s="10">
        <f t="shared" si="222"/>
        <v>32</v>
      </c>
      <c r="K35" s="39" t="str">
        <f>IFERROR(IF(L35="","",IF(ISNUMBER(MATCH(HLOOKUP($J35,$MK$74:$QF$89,($QG$79-$QG$74+1),0),K$4:K34,0)),"",HLOOKUP($J35,$MK$74:$QF$89,($QG$79-$QG$74+1),0))),"")</f>
        <v/>
      </c>
      <c r="L35" s="40" t="str">
        <f t="shared" si="215"/>
        <v/>
      </c>
      <c r="M35" s="41" t="str">
        <f t="array" ref="M35">IFERROR(IF(HLOOKUP($J35,$MK$74:$QF$89,($QG$83-$QG$74+1),0)=0,"",HLOOKUP($J35,$MK$74:$QF$89,($QG$83-$QG$74+1),0)),0)</f>
        <v/>
      </c>
      <c r="N35" s="10"/>
      <c r="O35" s="10">
        <f t="shared" si="223"/>
        <v>32</v>
      </c>
      <c r="P35" s="39" t="str">
        <f>IFERROR(IF(Q35="","",IF(ISNUMBER(MATCH(HLOOKUP($T35,$MK$75:$OP$89,($QG$80-$QG$75+1),0),P$4:P34,0)),"",HLOOKUP($T35,$MK$75:$OP$89,($QG$80-$QG$75+1),0))),"")</f>
        <v/>
      </c>
      <c r="Q35" s="40" t="str">
        <f t="shared" si="217"/>
        <v/>
      </c>
      <c r="R35" s="41" t="str">
        <f t="array" ref="R35">IFERROR(IF(HLOOKUP($O35,$MK$75:$QF$89,($QG$89-$QG$75+1),0)=0,"",HLOOKUP($O35,$MK$75:$QF$89,($QG$89-$QG$75+1),0)),0)</f>
        <v/>
      </c>
      <c r="S35" s="10"/>
      <c r="T35" s="10">
        <f t="shared" si="224"/>
        <v>32</v>
      </c>
      <c r="U35" s="39" t="str">
        <f>IFERROR(IF(V35="","",IF(ISNUMBER(MATCH(HLOOKUP($O35,$MK$76:$QF$89,($QG$81-$QG$76+1),0),U$4:U34,0)),"",HLOOKUP($O35,$MK$76:$QF$89,($QG$81-$QG$76+1),0))),"")</f>
        <v/>
      </c>
      <c r="V35" s="40" t="str">
        <f t="shared" si="106"/>
        <v/>
      </c>
      <c r="W35" s="41" t="str">
        <f t="array" ref="W35">IFERROR(IF(HLOOKUP($T35,$MK$76:$QF$89,($QG$87-$QG$76+1),0)=0,"",HLOOKUP($T35,$MK$76:$QF$89,($QG$87-$QG$76+1),0)),0)</f>
        <v/>
      </c>
      <c r="Y35" s="9">
        <v>4</v>
      </c>
      <c r="Z35" s="39" t="str">
        <f>IFERROR(IF(AA35="","",IF(ISNUMBER(MATCH(VLOOKUP($Y36,$QN$4:$QQ$69,2,0),Z$31:Z34,0)),"",VLOOKUP($Y36,$QN$4:$QQ$69,2,0))),"")</f>
        <v/>
      </c>
      <c r="AA35" s="40" t="str">
        <f t="shared" si="219"/>
        <v/>
      </c>
      <c r="AB35" s="42" t="str">
        <f t="shared" si="220"/>
        <v/>
      </c>
      <c r="AC35" s="43" t="str">
        <f t="shared" si="221"/>
        <v/>
      </c>
      <c r="AE35" s="29">
        <f t="array" ref="AE35">IFERROR(SUM(IF(AG35&lt;$AG$4:$AG$69,1/COUNTIF($AG$4:$AG$69,$AG$4:$AG$69)))+1,0)</f>
        <v>1</v>
      </c>
      <c r="AF35" s="44" t="str">
        <f>Sheet3!R33</f>
        <v>J. Drmic (Switzerland)</v>
      </c>
      <c r="AG35" s="45">
        <v>0</v>
      </c>
      <c r="AH35" s="29">
        <f t="shared" si="212"/>
        <v>15</v>
      </c>
      <c r="AI35" s="10"/>
      <c r="AJ35" s="10"/>
      <c r="AK35" s="10"/>
      <c r="AL35" s="13">
        <f>IF(OR(ISBLANK('Euro 2016'!L54),ISBLANK('Euro 2016'!M54)),0,1)</f>
        <v>1</v>
      </c>
      <c r="AM35" s="11" t="s">
        <v>2400</v>
      </c>
      <c r="AN35" s="11" t="str">
        <f>IFERROR(VLOOKUP(IF(VLOOKUP($AM35,'Euro 2016'!$B$23:$N$87,10,0)="","",VLOOKUP($AM35,'Euro 2016'!$B$23:$N$87,10,0)),Sheet2!$A:$B,2,0),"")</f>
        <v>Croatia</v>
      </c>
      <c r="AO35" s="11" t="str">
        <f>IFERROR(VLOOKUP(IF(VLOOKUP($AM35,'Euro 2016'!$B$23:$N$87,13,0)="","",VLOOKUP($AM35,'Euro 2016'!$B$23:$N$87,13,0)),Sheet2!$A:$B,2,0),"")</f>
        <v>Spain</v>
      </c>
      <c r="AQ35" s="13">
        <f>IFERROR(IF(VLOOKUP($AM35,'Euro 2016'!$B$23:$N$87,11,0)="","",VLOOKUP($AM35,'Euro 2016'!$B$23:$N$87,11,0)),"")</f>
        <v>1</v>
      </c>
      <c r="AR35" s="13">
        <f>IFERROR(IF(VLOOKUP($AM35,'Euro 2016'!$B$23:$N$87,12,0)="","",VLOOKUP($AM35,'Euro 2016'!$B$23:$N$87,12,0)),"")</f>
        <v>0</v>
      </c>
      <c r="AT35" s="46"/>
      <c r="AU35" s="47"/>
      <c r="AV35" s="55"/>
      <c r="AW35" s="48"/>
      <c r="AX35" s="49"/>
      <c r="AY35" s="55"/>
      <c r="AZ35" s="46"/>
      <c r="BA35" s="47"/>
      <c r="BB35" s="55"/>
      <c r="BC35" s="48"/>
      <c r="BD35" s="49"/>
      <c r="BE35" s="55"/>
      <c r="BF35" s="46"/>
      <c r="BG35" s="47"/>
      <c r="BH35" s="55"/>
      <c r="BI35" s="48"/>
      <c r="BJ35" s="49"/>
      <c r="BK35" s="55"/>
      <c r="BL35" s="46"/>
      <c r="BM35" s="47"/>
      <c r="BN35" s="55"/>
      <c r="BO35" s="48"/>
      <c r="BP35" s="49"/>
      <c r="BQ35" s="55"/>
      <c r="BR35" s="46"/>
      <c r="BS35" s="47"/>
      <c r="BT35" s="55"/>
      <c r="BU35" s="48"/>
      <c r="BV35" s="49"/>
      <c r="BW35" s="55"/>
      <c r="BX35" s="46"/>
      <c r="BY35" s="47"/>
      <c r="BZ35" s="55"/>
      <c r="CA35" s="48"/>
      <c r="CB35" s="49"/>
      <c r="CC35" s="55"/>
      <c r="CD35" s="46"/>
      <c r="CE35" s="47"/>
      <c r="CF35" s="55"/>
      <c r="CG35" s="48"/>
      <c r="CH35" s="49"/>
      <c r="CI35" s="55"/>
      <c r="CJ35" s="46"/>
      <c r="CK35" s="47"/>
      <c r="CL35" s="55"/>
      <c r="CM35" s="48"/>
      <c r="CN35" s="49"/>
      <c r="CO35" s="55"/>
      <c r="CP35" s="46"/>
      <c r="CQ35" s="47"/>
      <c r="CR35" s="55"/>
      <c r="CS35" s="48"/>
      <c r="CT35" s="49"/>
      <c r="CU35" s="55"/>
      <c r="CV35" s="46"/>
      <c r="CW35" s="47"/>
      <c r="CX35" s="55"/>
      <c r="CY35" s="48"/>
      <c r="CZ35" s="49"/>
      <c r="DA35" s="55"/>
      <c r="DB35" s="46"/>
      <c r="DC35" s="47"/>
      <c r="DD35" s="55"/>
      <c r="DE35" s="48"/>
      <c r="DF35" s="49"/>
      <c r="DG35" s="55"/>
      <c r="DH35" s="46"/>
      <c r="DI35" s="47"/>
      <c r="DJ35" s="55"/>
      <c r="DK35" s="48"/>
      <c r="DL35" s="49"/>
      <c r="DM35" s="55"/>
      <c r="DN35" s="46"/>
      <c r="DO35" s="47"/>
      <c r="DP35" s="55"/>
      <c r="DQ35" s="48"/>
      <c r="DR35" s="49"/>
      <c r="DS35" s="55"/>
      <c r="DT35" s="46"/>
      <c r="DU35" s="47"/>
      <c r="DV35" s="55"/>
      <c r="DW35" s="48"/>
      <c r="DX35" s="49"/>
      <c r="DY35" s="55"/>
      <c r="DZ35" s="46"/>
      <c r="EA35" s="47"/>
      <c r="EB35" s="55"/>
      <c r="EC35" s="48"/>
      <c r="ED35" s="49"/>
      <c r="EE35" s="55"/>
      <c r="EF35" s="46"/>
      <c r="EG35" s="47"/>
      <c r="EH35" s="55"/>
      <c r="EI35" s="48"/>
      <c r="EJ35" s="49"/>
      <c r="EK35" s="55"/>
      <c r="EL35" s="46"/>
      <c r="EM35" s="47"/>
      <c r="EN35" s="55"/>
      <c r="EO35" s="48"/>
      <c r="EP35" s="49"/>
      <c r="EQ35" s="55"/>
      <c r="ER35" s="46"/>
      <c r="ES35" s="47"/>
      <c r="ET35" s="55"/>
      <c r="EU35" s="48"/>
      <c r="EV35" s="49"/>
      <c r="EW35" s="55"/>
      <c r="EX35" s="46"/>
      <c r="EY35" s="47"/>
      <c r="EZ35" s="55"/>
      <c r="FA35" s="48"/>
      <c r="FB35" s="49"/>
      <c r="FC35" s="55"/>
      <c r="FD35" s="46"/>
      <c r="FE35" s="47"/>
      <c r="FF35" s="55"/>
      <c r="FG35" s="48"/>
      <c r="FH35" s="49"/>
      <c r="FI35" s="55"/>
      <c r="FJ35" s="46"/>
      <c r="FK35" s="47"/>
      <c r="FL35" s="55"/>
      <c r="FM35" s="48"/>
      <c r="FN35" s="49"/>
      <c r="FO35" s="55"/>
      <c r="FP35" s="46"/>
      <c r="FQ35" s="47"/>
      <c r="FR35" s="55"/>
      <c r="FS35" s="48"/>
      <c r="FT35" s="49"/>
      <c r="FU35" s="55"/>
      <c r="FV35" s="46"/>
      <c r="FW35" s="47"/>
      <c r="FX35" s="55"/>
      <c r="FY35" s="48"/>
      <c r="FZ35" s="49"/>
      <c r="GA35" s="55"/>
      <c r="GB35" s="46"/>
      <c r="GC35" s="47"/>
      <c r="GD35" s="55"/>
      <c r="GE35" s="48"/>
      <c r="GF35" s="49"/>
      <c r="GG35" s="55"/>
      <c r="GH35" s="46"/>
      <c r="GI35" s="47"/>
      <c r="GJ35" s="55"/>
      <c r="GK35" s="48"/>
      <c r="GL35" s="49"/>
      <c r="GM35" s="55"/>
      <c r="GN35" s="46"/>
      <c r="GO35" s="47"/>
      <c r="GP35" s="55"/>
      <c r="GQ35" s="48"/>
      <c r="GR35" s="49"/>
      <c r="GS35" s="55"/>
      <c r="GT35" s="46"/>
      <c r="GU35" s="47"/>
      <c r="GV35" s="55"/>
      <c r="GW35" s="48"/>
      <c r="GX35" s="49"/>
      <c r="GY35" s="55"/>
      <c r="GZ35" s="46"/>
      <c r="HA35" s="47"/>
      <c r="HB35" s="55"/>
      <c r="HC35" s="48"/>
      <c r="HD35" s="49"/>
      <c r="HE35" s="55"/>
      <c r="HF35" s="46"/>
      <c r="HG35" s="47"/>
      <c r="HH35" s="55"/>
      <c r="HI35" s="48"/>
      <c r="HJ35" s="49"/>
      <c r="HK35" s="55"/>
      <c r="HL35" s="46"/>
      <c r="HM35" s="47"/>
      <c r="HN35" s="55"/>
      <c r="HO35" s="48"/>
      <c r="HP35" s="49"/>
      <c r="HQ35" s="55"/>
      <c r="HR35" s="46"/>
      <c r="HS35" s="47"/>
      <c r="HT35" s="55"/>
      <c r="HU35" s="48"/>
      <c r="HV35" s="49"/>
      <c r="HW35" s="55"/>
      <c r="HX35" s="46"/>
      <c r="HY35" s="47"/>
      <c r="HZ35" s="55"/>
      <c r="IA35" s="48"/>
      <c r="IB35" s="49"/>
      <c r="IC35" s="55"/>
      <c r="ID35" s="46"/>
      <c r="IE35" s="47"/>
      <c r="IF35" s="55"/>
      <c r="IG35" s="48"/>
      <c r="IH35" s="49"/>
      <c r="II35" s="55"/>
      <c r="IJ35" s="46"/>
      <c r="IK35" s="47"/>
      <c r="IL35" s="55"/>
      <c r="IM35" s="48"/>
      <c r="IN35" s="49"/>
      <c r="IO35" s="55"/>
      <c r="IP35" s="46"/>
      <c r="IQ35" s="47"/>
      <c r="IR35" s="55"/>
      <c r="IS35" s="48"/>
      <c r="IT35" s="49"/>
      <c r="IU35" s="55"/>
      <c r="IV35" s="46"/>
      <c r="IW35" s="47"/>
      <c r="IX35" s="55"/>
      <c r="IY35" s="48"/>
      <c r="IZ35" s="49"/>
      <c r="JA35" s="55"/>
      <c r="JB35" s="46"/>
      <c r="JC35" s="47"/>
      <c r="JD35" s="55"/>
      <c r="JE35" s="48"/>
      <c r="JF35" s="49"/>
      <c r="JG35" s="55"/>
      <c r="JH35" s="46"/>
      <c r="JI35" s="47"/>
      <c r="JJ35" s="55"/>
      <c r="JK35" s="48"/>
      <c r="JL35" s="49"/>
      <c r="JM35" s="55"/>
      <c r="JN35" s="46"/>
      <c r="JO35" s="47"/>
      <c r="JP35" s="55"/>
      <c r="JQ35" s="48"/>
      <c r="JR35" s="49"/>
      <c r="JS35" s="55"/>
      <c r="JT35" s="46"/>
      <c r="JU35" s="47"/>
      <c r="JV35" s="55"/>
      <c r="JW35" s="48"/>
      <c r="JX35" s="49"/>
      <c r="JY35" s="55"/>
      <c r="JZ35" s="46"/>
      <c r="KA35" s="47"/>
      <c r="KB35" s="55"/>
      <c r="KC35" s="48"/>
      <c r="KD35" s="49"/>
      <c r="KE35" s="55"/>
      <c r="KF35" s="46"/>
      <c r="KG35" s="47"/>
      <c r="KH35" s="55"/>
      <c r="KI35" s="48"/>
      <c r="KJ35" s="49"/>
      <c r="KK35" s="55"/>
      <c r="KL35" s="46"/>
      <c r="KM35" s="47"/>
      <c r="KN35" s="55"/>
      <c r="KO35" s="48"/>
      <c r="KP35" s="49"/>
      <c r="KQ35" s="55"/>
      <c r="KR35" s="46"/>
      <c r="KS35" s="47"/>
      <c r="KT35" s="55"/>
      <c r="KU35" s="48"/>
      <c r="KV35" s="49"/>
      <c r="KW35" s="55"/>
      <c r="KX35" s="46"/>
      <c r="KY35" s="47"/>
      <c r="KZ35" s="55"/>
      <c r="LA35" s="48"/>
      <c r="LB35" s="49"/>
      <c r="LC35" s="55"/>
      <c r="LD35" s="46"/>
      <c r="LE35" s="47"/>
      <c r="LF35" s="55"/>
      <c r="LG35" s="48"/>
      <c r="LH35" s="49"/>
      <c r="LI35" s="55"/>
      <c r="LJ35" s="46"/>
      <c r="LK35" s="47"/>
      <c r="LL35" s="55"/>
      <c r="LM35" s="48"/>
      <c r="LN35" s="49"/>
      <c r="LO35" s="55"/>
      <c r="LP35" s="46"/>
      <c r="LQ35" s="47"/>
      <c r="LR35" s="55"/>
      <c r="LS35" s="48"/>
      <c r="LT35" s="49"/>
      <c r="LU35" s="55"/>
      <c r="LV35" s="46"/>
      <c r="LW35" s="47"/>
      <c r="LX35" s="55"/>
      <c r="LY35" s="48"/>
      <c r="LZ35" s="49"/>
      <c r="MA35" s="55"/>
      <c r="MB35" s="46"/>
      <c r="MC35" s="47"/>
      <c r="MD35" s="55"/>
      <c r="ME35" s="48"/>
      <c r="MF35" s="49"/>
      <c r="MG35" s="55"/>
      <c r="MH35" s="69"/>
      <c r="MI35" s="69"/>
      <c r="MJ35" s="69"/>
      <c r="MK35" s="13">
        <f t="shared" si="110"/>
        <v>0</v>
      </c>
      <c r="ML35" s="13">
        <f t="shared" si="111"/>
        <v>0</v>
      </c>
      <c r="MM35" s="13">
        <f t="shared" si="112"/>
        <v>0</v>
      </c>
      <c r="MN35" s="13">
        <f t="shared" si="113"/>
        <v>0</v>
      </c>
      <c r="MO35" s="13">
        <f t="shared" si="114"/>
        <v>0</v>
      </c>
      <c r="MP35" s="13">
        <f t="shared" si="115"/>
        <v>0</v>
      </c>
      <c r="MQ35" s="13">
        <f t="shared" si="116"/>
        <v>0</v>
      </c>
      <c r="MR35" s="13">
        <f t="shared" si="117"/>
        <v>0</v>
      </c>
      <c r="MS35" s="13">
        <f t="shared" si="118"/>
        <v>0</v>
      </c>
      <c r="MT35" s="13">
        <f t="shared" si="119"/>
        <v>0</v>
      </c>
      <c r="MU35" s="13">
        <f t="shared" si="120"/>
        <v>0</v>
      </c>
      <c r="MV35" s="13">
        <f t="shared" si="121"/>
        <v>0</v>
      </c>
      <c r="MW35" s="13">
        <f t="shared" si="122"/>
        <v>0</v>
      </c>
      <c r="MX35" s="13">
        <f t="shared" si="123"/>
        <v>0</v>
      </c>
      <c r="MY35" s="13">
        <f t="shared" si="124"/>
        <v>0</v>
      </c>
      <c r="MZ35" s="13">
        <f t="shared" si="125"/>
        <v>0</v>
      </c>
      <c r="NA35" s="13">
        <f t="shared" si="126"/>
        <v>0</v>
      </c>
      <c r="NB35" s="13">
        <f t="shared" si="127"/>
        <v>0</v>
      </c>
      <c r="NC35" s="13">
        <f t="shared" si="128"/>
        <v>0</v>
      </c>
      <c r="ND35" s="13">
        <f t="shared" si="129"/>
        <v>0</v>
      </c>
      <c r="NE35" s="13">
        <f t="shared" si="130"/>
        <v>0</v>
      </c>
      <c r="NF35" s="13">
        <f t="shared" si="131"/>
        <v>0</v>
      </c>
      <c r="NG35" s="13">
        <f t="shared" si="132"/>
        <v>0</v>
      </c>
      <c r="NH35" s="13">
        <f t="shared" si="133"/>
        <v>0</v>
      </c>
      <c r="NI35" s="13">
        <f t="shared" si="134"/>
        <v>0</v>
      </c>
      <c r="NJ35" s="13">
        <f t="shared" si="135"/>
        <v>0</v>
      </c>
      <c r="NK35" s="13">
        <f t="shared" si="136"/>
        <v>0</v>
      </c>
      <c r="NL35" s="13">
        <f t="shared" si="137"/>
        <v>0</v>
      </c>
      <c r="NM35" s="13">
        <f t="shared" si="138"/>
        <v>0</v>
      </c>
      <c r="NN35" s="13">
        <f t="shared" si="139"/>
        <v>0</v>
      </c>
      <c r="NO35" s="13">
        <f t="shared" si="140"/>
        <v>0</v>
      </c>
      <c r="NP35" s="13">
        <f t="shared" si="141"/>
        <v>0</v>
      </c>
      <c r="NQ35" s="13">
        <f t="shared" si="142"/>
        <v>0</v>
      </c>
      <c r="NR35" s="13">
        <f t="shared" si="143"/>
        <v>0</v>
      </c>
      <c r="NS35" s="13">
        <f t="shared" si="144"/>
        <v>0</v>
      </c>
      <c r="NT35" s="13">
        <f t="shared" si="145"/>
        <v>0</v>
      </c>
      <c r="NU35" s="13">
        <f t="shared" si="146"/>
        <v>0</v>
      </c>
      <c r="NV35" s="13">
        <f t="shared" si="147"/>
        <v>0</v>
      </c>
      <c r="NW35" s="13">
        <f t="shared" si="148"/>
        <v>0</v>
      </c>
      <c r="NX35" s="13">
        <f t="shared" si="149"/>
        <v>0</v>
      </c>
      <c r="NY35" s="13">
        <f t="shared" si="150"/>
        <v>0</v>
      </c>
      <c r="NZ35" s="13">
        <f t="shared" si="151"/>
        <v>0</v>
      </c>
      <c r="OA35" s="13">
        <f t="shared" si="152"/>
        <v>0</v>
      </c>
      <c r="OB35" s="13">
        <f t="shared" si="153"/>
        <v>0</v>
      </c>
      <c r="OC35" s="13">
        <f t="shared" si="154"/>
        <v>0</v>
      </c>
      <c r="OD35" s="13">
        <f t="shared" si="155"/>
        <v>0</v>
      </c>
      <c r="OE35" s="13">
        <f t="shared" si="156"/>
        <v>0</v>
      </c>
      <c r="OF35" s="13">
        <f t="shared" si="157"/>
        <v>0</v>
      </c>
      <c r="OG35" s="13">
        <f t="shared" si="158"/>
        <v>0</v>
      </c>
      <c r="OH35" s="13">
        <f t="shared" si="159"/>
        <v>0</v>
      </c>
      <c r="OI35" s="13">
        <f t="shared" si="160"/>
        <v>0</v>
      </c>
      <c r="OJ35" s="13">
        <f t="shared" si="161"/>
        <v>0</v>
      </c>
      <c r="OK35" s="13">
        <f t="shared" si="162"/>
        <v>0</v>
      </c>
      <c r="OL35" s="13">
        <f t="shared" si="163"/>
        <v>0</v>
      </c>
      <c r="OM35" s="13">
        <f t="shared" si="164"/>
        <v>0</v>
      </c>
      <c r="ON35" s="13">
        <f t="shared" si="165"/>
        <v>0</v>
      </c>
      <c r="OO35" s="13">
        <f t="shared" si="166"/>
        <v>0</v>
      </c>
      <c r="OP35" s="13">
        <f t="shared" si="167"/>
        <v>0</v>
      </c>
      <c r="OQ35" s="13">
        <f t="shared" si="168"/>
        <v>0</v>
      </c>
      <c r="OR35" s="13">
        <f t="shared" si="169"/>
        <v>0</v>
      </c>
      <c r="OS35" s="13">
        <f t="shared" si="170"/>
        <v>0</v>
      </c>
      <c r="OT35" s="13">
        <f t="shared" si="171"/>
        <v>0</v>
      </c>
      <c r="OU35" s="13">
        <f t="shared" si="172"/>
        <v>0</v>
      </c>
      <c r="OV35" s="13">
        <f t="shared" si="173"/>
        <v>0</v>
      </c>
      <c r="OW35" s="13">
        <f t="shared" si="174"/>
        <v>0</v>
      </c>
      <c r="OX35" s="13">
        <f t="shared" si="175"/>
        <v>0</v>
      </c>
      <c r="OY35" s="13">
        <f t="shared" si="176"/>
        <v>0</v>
      </c>
      <c r="OZ35" s="13">
        <f t="shared" si="177"/>
        <v>0</v>
      </c>
      <c r="PA35" s="13">
        <f t="shared" si="178"/>
        <v>0</v>
      </c>
      <c r="PB35" s="13">
        <f t="shared" si="179"/>
        <v>0</v>
      </c>
      <c r="PC35" s="13">
        <f t="shared" si="180"/>
        <v>0</v>
      </c>
      <c r="PD35" s="13">
        <f t="shared" si="181"/>
        <v>0</v>
      </c>
      <c r="PE35" s="13">
        <f t="shared" si="182"/>
        <v>0</v>
      </c>
      <c r="PF35" s="13">
        <f t="shared" si="183"/>
        <v>0</v>
      </c>
      <c r="PG35" s="13">
        <f t="shared" si="184"/>
        <v>0</v>
      </c>
      <c r="PH35" s="13">
        <f t="shared" si="185"/>
        <v>0</v>
      </c>
      <c r="PI35" s="13">
        <f t="shared" si="186"/>
        <v>0</v>
      </c>
      <c r="PJ35" s="13">
        <f t="shared" si="187"/>
        <v>0</v>
      </c>
      <c r="PK35" s="13">
        <f t="shared" si="188"/>
        <v>0</v>
      </c>
      <c r="PL35" s="13">
        <f t="shared" si="189"/>
        <v>0</v>
      </c>
      <c r="PM35" s="13">
        <f t="shared" si="190"/>
        <v>0</v>
      </c>
      <c r="PN35" s="13">
        <f t="shared" si="191"/>
        <v>0</v>
      </c>
      <c r="PO35" s="13">
        <f t="shared" si="192"/>
        <v>0</v>
      </c>
      <c r="PP35" s="13">
        <f t="shared" si="193"/>
        <v>0</v>
      </c>
      <c r="PQ35" s="13">
        <f t="shared" si="194"/>
        <v>0</v>
      </c>
      <c r="PR35" s="13">
        <f t="shared" si="195"/>
        <v>0</v>
      </c>
      <c r="PS35" s="13">
        <f t="shared" si="196"/>
        <v>0</v>
      </c>
      <c r="PT35" s="13">
        <f t="shared" si="197"/>
        <v>0</v>
      </c>
      <c r="PU35" s="13">
        <f t="shared" si="198"/>
        <v>0</v>
      </c>
      <c r="PV35" s="13">
        <f t="shared" si="199"/>
        <v>0</v>
      </c>
      <c r="PW35" s="13">
        <f t="shared" si="200"/>
        <v>0</v>
      </c>
      <c r="PX35" s="13">
        <f t="shared" si="201"/>
        <v>0</v>
      </c>
      <c r="PY35" s="13">
        <f t="shared" si="202"/>
        <v>0</v>
      </c>
      <c r="PZ35" s="13">
        <f t="shared" si="203"/>
        <v>0</v>
      </c>
      <c r="QA35" s="13">
        <f t="shared" si="204"/>
        <v>0</v>
      </c>
      <c r="QB35" s="13">
        <f t="shared" si="205"/>
        <v>0</v>
      </c>
      <c r="QC35" s="13">
        <f t="shared" si="206"/>
        <v>0</v>
      </c>
      <c r="QD35" s="13">
        <f t="shared" si="207"/>
        <v>0</v>
      </c>
      <c r="QE35" s="13">
        <f t="shared" si="208"/>
        <v>0</v>
      </c>
      <c r="QF35" s="13">
        <f t="shared" si="209"/>
        <v>0</v>
      </c>
      <c r="QN35" s="13">
        <f>RANK(QQ35,$QQ$4:$QQ$69)+COUNTIF(QQ$4:QQ35,QQ35)-1</f>
        <v>32</v>
      </c>
      <c r="QO35" s="29">
        <f t="array" ref="QO35">SUM(IF(QQ35&lt;$QQ$4:$QQ$69,1/COUNTIF($QQ$4:$QQ$69,$QQ$4:$QQ$69)))+1</f>
        <v>1</v>
      </c>
      <c r="QP35" s="11" t="str">
        <f>Sheet3!R33</f>
        <v>J. Drmic (Switzerland)</v>
      </c>
      <c r="QQ35" s="13">
        <f t="shared" si="211"/>
        <v>0</v>
      </c>
    </row>
    <row r="36" spans="6:459">
      <c r="F36" s="14"/>
      <c r="G36" s="14"/>
      <c r="H36" s="14"/>
      <c r="I36" s="14"/>
      <c r="J36" s="10">
        <f t="shared" si="222"/>
        <v>33</v>
      </c>
      <c r="K36" s="39" t="str">
        <f>IFERROR(IF(L36="","",IF(ISNUMBER(MATCH(HLOOKUP($J36,$MK$74:$QF$89,($QG$79-$QG$74+1),0),K$4:K35,0)),"",HLOOKUP($J36,$MK$74:$QF$89,($QG$79-$QG$74+1),0))),"")</f>
        <v/>
      </c>
      <c r="L36" s="40" t="str">
        <f t="shared" si="215"/>
        <v/>
      </c>
      <c r="M36" s="41" t="str">
        <f t="array" ref="M36">IFERROR(IF(HLOOKUP($J36,$MK$74:$QF$89,($QG$83-$QG$74+1),0)=0,"",HLOOKUP($J36,$MK$74:$QF$89,($QG$83-$QG$74+1),0)),0)</f>
        <v/>
      </c>
      <c r="N36" s="10"/>
      <c r="O36" s="10">
        <f t="shared" si="223"/>
        <v>33</v>
      </c>
      <c r="P36" s="39" t="str">
        <f>IFERROR(IF(Q36="","",IF(ISNUMBER(MATCH(HLOOKUP($T36,$MK$75:$OP$89,($QG$80-$QG$75+1),0),P$4:P35,0)),"",HLOOKUP($T36,$MK$75:$OP$89,($QG$80-$QG$75+1),0))),"")</f>
        <v/>
      </c>
      <c r="Q36" s="40" t="str">
        <f t="shared" si="217"/>
        <v/>
      </c>
      <c r="R36" s="41" t="str">
        <f t="array" ref="R36">IFERROR(IF(HLOOKUP($O36,$MK$75:$QF$89,($QG$89-$QG$75+1),0)=0,"",HLOOKUP($O36,$MK$75:$QF$89,($QG$89-$QG$75+1),0)),0)</f>
        <v/>
      </c>
      <c r="S36" s="10"/>
      <c r="T36" s="10">
        <f t="shared" si="224"/>
        <v>33</v>
      </c>
      <c r="U36" s="39" t="str">
        <f>IFERROR(IF(V36="","",IF(ISNUMBER(MATCH(HLOOKUP($O36,$MK$76:$QF$89,($QG$81-$QG$76+1),0),U$4:U35,0)),"",HLOOKUP($O36,$MK$76:$QF$89,($QG$81-$QG$76+1),0))),"")</f>
        <v/>
      </c>
      <c r="V36" s="40" t="str">
        <f t="shared" ref="V36:V67" si="225">IFERROR(IF(HLOOKUP($T36,$MK$76:$QF$89,($QG$87-$QG$76+1),0)=0,"",HLOOKUP($T36,$MK$76:$QF$89,($QG$77-$QG$76+1),0)),0)</f>
        <v/>
      </c>
      <c r="W36" s="41" t="str">
        <f t="array" ref="W36">IFERROR(IF(HLOOKUP($T36,$MK$76:$QF$89,($QG$87-$QG$76+1),0)=0,"",HLOOKUP($T36,$MK$76:$QF$89,($QG$87-$QG$76+1),0)),0)</f>
        <v/>
      </c>
      <c r="Y36" s="9">
        <v>5</v>
      </c>
      <c r="Z36" s="39" t="str">
        <f>IFERROR(IF(AA36="","",IF(ISNUMBER(MATCH(VLOOKUP($Y37,$QN$4:$QQ$69,2,0),Z$31:Z35,0)),"",VLOOKUP($Y37,$QN$4:$QQ$69,2,0))),"")</f>
        <v/>
      </c>
      <c r="AA36" s="40" t="str">
        <f t="shared" si="219"/>
        <v/>
      </c>
      <c r="AB36" s="42" t="str">
        <f t="shared" si="220"/>
        <v/>
      </c>
      <c r="AC36" s="43" t="str">
        <f t="shared" si="221"/>
        <v/>
      </c>
      <c r="AE36" s="29">
        <f t="array" ref="AE36">IFERROR(SUM(IF(AG36&lt;$AG$4:$AG$69,1/COUNTIF($AG$4:$AG$69,$AG$4:$AG$69)))+1,0)</f>
        <v>1</v>
      </c>
      <c r="AF36" s="44" t="str">
        <f>Sheet3!R34</f>
        <v>J. Guidetti (Sweden)</v>
      </c>
      <c r="AG36" s="45">
        <v>0</v>
      </c>
      <c r="AH36" s="29">
        <f t="shared" si="212"/>
        <v>15</v>
      </c>
      <c r="AI36" s="10"/>
      <c r="AJ36" s="10"/>
      <c r="AK36" s="10"/>
      <c r="AL36" s="13">
        <f>IF(OR(ISBLANK('Euro 2016'!L55),ISBLANK('Euro 2016'!M55)),0,1)</f>
        <v>1</v>
      </c>
      <c r="AM36" s="11" t="s">
        <v>2401</v>
      </c>
      <c r="AN36" s="11" t="str">
        <f>IFERROR(VLOOKUP(IF(VLOOKUP($AM36,'Euro 2016'!$B$23:$N$87,10,0)="","",VLOOKUP($AM36,'Euro 2016'!$B$23:$N$87,10,0)),Sheet2!$A:$B,2,0),"")</f>
        <v>Iceland</v>
      </c>
      <c r="AO36" s="11" t="str">
        <f>IFERROR(VLOOKUP(IF(VLOOKUP($AM36,'Euro 2016'!$B$23:$N$87,13,0)="","",VLOOKUP($AM36,'Euro 2016'!$B$23:$N$87,13,0)),Sheet2!$A:$B,2,0),"")</f>
        <v>Austria</v>
      </c>
      <c r="AQ36" s="13">
        <f>IFERROR(IF(VLOOKUP($AM36,'Euro 2016'!$B$23:$N$87,11,0)="","",VLOOKUP($AM36,'Euro 2016'!$B$23:$N$87,11,0)),"")</f>
        <v>0</v>
      </c>
      <c r="AR36" s="13">
        <f>IFERROR(IF(VLOOKUP($AM36,'Euro 2016'!$B$23:$N$87,12,0)="","",VLOOKUP($AM36,'Euro 2016'!$B$23:$N$87,12,0)),"")</f>
        <v>2</v>
      </c>
      <c r="AT36" s="46"/>
      <c r="AU36" s="47"/>
      <c r="AV36" s="55"/>
      <c r="AW36" s="48"/>
      <c r="AX36" s="49"/>
      <c r="AY36" s="55"/>
      <c r="AZ36" s="46"/>
      <c r="BA36" s="47"/>
      <c r="BB36" s="55"/>
      <c r="BC36" s="48"/>
      <c r="BD36" s="49"/>
      <c r="BE36" s="55"/>
      <c r="BF36" s="46"/>
      <c r="BG36" s="47"/>
      <c r="BH36" s="55"/>
      <c r="BI36" s="48"/>
      <c r="BJ36" s="49"/>
      <c r="BK36" s="55"/>
      <c r="BL36" s="46"/>
      <c r="BM36" s="47"/>
      <c r="BN36" s="55"/>
      <c r="BO36" s="48"/>
      <c r="BP36" s="49"/>
      <c r="BQ36" s="55"/>
      <c r="BR36" s="46"/>
      <c r="BS36" s="47"/>
      <c r="BT36" s="55"/>
      <c r="BU36" s="48"/>
      <c r="BV36" s="49"/>
      <c r="BW36" s="55"/>
      <c r="BX36" s="46"/>
      <c r="BY36" s="47"/>
      <c r="BZ36" s="55"/>
      <c r="CA36" s="48"/>
      <c r="CB36" s="49"/>
      <c r="CC36" s="55"/>
      <c r="CD36" s="46"/>
      <c r="CE36" s="47"/>
      <c r="CF36" s="55"/>
      <c r="CG36" s="48"/>
      <c r="CH36" s="49"/>
      <c r="CI36" s="55"/>
      <c r="CJ36" s="46"/>
      <c r="CK36" s="47"/>
      <c r="CL36" s="55"/>
      <c r="CM36" s="48"/>
      <c r="CN36" s="49"/>
      <c r="CO36" s="55"/>
      <c r="CP36" s="46"/>
      <c r="CQ36" s="47"/>
      <c r="CR36" s="55"/>
      <c r="CS36" s="48"/>
      <c r="CT36" s="49"/>
      <c r="CU36" s="55"/>
      <c r="CV36" s="46"/>
      <c r="CW36" s="47"/>
      <c r="CX36" s="55"/>
      <c r="CY36" s="48"/>
      <c r="CZ36" s="49"/>
      <c r="DA36" s="55"/>
      <c r="DB36" s="46"/>
      <c r="DC36" s="47"/>
      <c r="DD36" s="55"/>
      <c r="DE36" s="48"/>
      <c r="DF36" s="49"/>
      <c r="DG36" s="55"/>
      <c r="DH36" s="46"/>
      <c r="DI36" s="47"/>
      <c r="DJ36" s="55"/>
      <c r="DK36" s="48"/>
      <c r="DL36" s="49"/>
      <c r="DM36" s="55"/>
      <c r="DN36" s="46"/>
      <c r="DO36" s="47"/>
      <c r="DP36" s="55"/>
      <c r="DQ36" s="48"/>
      <c r="DR36" s="49"/>
      <c r="DS36" s="55"/>
      <c r="DT36" s="46"/>
      <c r="DU36" s="47"/>
      <c r="DV36" s="55"/>
      <c r="DW36" s="48"/>
      <c r="DX36" s="49"/>
      <c r="DY36" s="55"/>
      <c r="DZ36" s="46"/>
      <c r="EA36" s="47"/>
      <c r="EB36" s="55"/>
      <c r="EC36" s="48"/>
      <c r="ED36" s="49"/>
      <c r="EE36" s="55"/>
      <c r="EF36" s="46"/>
      <c r="EG36" s="47"/>
      <c r="EH36" s="55"/>
      <c r="EI36" s="48"/>
      <c r="EJ36" s="49"/>
      <c r="EK36" s="55"/>
      <c r="EL36" s="46"/>
      <c r="EM36" s="47"/>
      <c r="EN36" s="55"/>
      <c r="EO36" s="48"/>
      <c r="EP36" s="49"/>
      <c r="EQ36" s="55"/>
      <c r="ER36" s="46"/>
      <c r="ES36" s="47"/>
      <c r="ET36" s="55"/>
      <c r="EU36" s="48"/>
      <c r="EV36" s="49"/>
      <c r="EW36" s="55"/>
      <c r="EX36" s="46"/>
      <c r="EY36" s="47"/>
      <c r="EZ36" s="55"/>
      <c r="FA36" s="48"/>
      <c r="FB36" s="49"/>
      <c r="FC36" s="55"/>
      <c r="FD36" s="46"/>
      <c r="FE36" s="47"/>
      <c r="FF36" s="55"/>
      <c r="FG36" s="48"/>
      <c r="FH36" s="49"/>
      <c r="FI36" s="55"/>
      <c r="FJ36" s="46"/>
      <c r="FK36" s="47"/>
      <c r="FL36" s="55"/>
      <c r="FM36" s="48"/>
      <c r="FN36" s="49"/>
      <c r="FO36" s="55"/>
      <c r="FP36" s="46"/>
      <c r="FQ36" s="47"/>
      <c r="FR36" s="55"/>
      <c r="FS36" s="48"/>
      <c r="FT36" s="49"/>
      <c r="FU36" s="55"/>
      <c r="FV36" s="46"/>
      <c r="FW36" s="47"/>
      <c r="FX36" s="55"/>
      <c r="FY36" s="48"/>
      <c r="FZ36" s="49"/>
      <c r="GA36" s="55"/>
      <c r="GB36" s="46"/>
      <c r="GC36" s="47"/>
      <c r="GD36" s="55"/>
      <c r="GE36" s="48"/>
      <c r="GF36" s="49"/>
      <c r="GG36" s="55"/>
      <c r="GH36" s="46"/>
      <c r="GI36" s="47"/>
      <c r="GJ36" s="55"/>
      <c r="GK36" s="48"/>
      <c r="GL36" s="49"/>
      <c r="GM36" s="55"/>
      <c r="GN36" s="46"/>
      <c r="GO36" s="47"/>
      <c r="GP36" s="55"/>
      <c r="GQ36" s="48"/>
      <c r="GR36" s="49"/>
      <c r="GS36" s="55"/>
      <c r="GT36" s="46"/>
      <c r="GU36" s="47"/>
      <c r="GV36" s="55"/>
      <c r="GW36" s="48"/>
      <c r="GX36" s="49"/>
      <c r="GY36" s="55"/>
      <c r="GZ36" s="46"/>
      <c r="HA36" s="47"/>
      <c r="HB36" s="55"/>
      <c r="HC36" s="48"/>
      <c r="HD36" s="49"/>
      <c r="HE36" s="55"/>
      <c r="HF36" s="46"/>
      <c r="HG36" s="47"/>
      <c r="HH36" s="55"/>
      <c r="HI36" s="48"/>
      <c r="HJ36" s="49"/>
      <c r="HK36" s="55"/>
      <c r="HL36" s="46"/>
      <c r="HM36" s="47"/>
      <c r="HN36" s="55"/>
      <c r="HO36" s="48"/>
      <c r="HP36" s="49"/>
      <c r="HQ36" s="55"/>
      <c r="HR36" s="46"/>
      <c r="HS36" s="47"/>
      <c r="HT36" s="55"/>
      <c r="HU36" s="48"/>
      <c r="HV36" s="49"/>
      <c r="HW36" s="55"/>
      <c r="HX36" s="46"/>
      <c r="HY36" s="47"/>
      <c r="HZ36" s="55"/>
      <c r="IA36" s="48"/>
      <c r="IB36" s="49"/>
      <c r="IC36" s="55"/>
      <c r="ID36" s="46"/>
      <c r="IE36" s="47"/>
      <c r="IF36" s="55"/>
      <c r="IG36" s="48"/>
      <c r="IH36" s="49"/>
      <c r="II36" s="55"/>
      <c r="IJ36" s="46"/>
      <c r="IK36" s="47"/>
      <c r="IL36" s="55"/>
      <c r="IM36" s="48"/>
      <c r="IN36" s="49"/>
      <c r="IO36" s="55"/>
      <c r="IP36" s="46"/>
      <c r="IQ36" s="47"/>
      <c r="IR36" s="55"/>
      <c r="IS36" s="48"/>
      <c r="IT36" s="49"/>
      <c r="IU36" s="55"/>
      <c r="IV36" s="46"/>
      <c r="IW36" s="47"/>
      <c r="IX36" s="55"/>
      <c r="IY36" s="48"/>
      <c r="IZ36" s="49"/>
      <c r="JA36" s="55"/>
      <c r="JB36" s="46"/>
      <c r="JC36" s="47"/>
      <c r="JD36" s="55"/>
      <c r="JE36" s="48"/>
      <c r="JF36" s="49"/>
      <c r="JG36" s="55"/>
      <c r="JH36" s="46"/>
      <c r="JI36" s="47"/>
      <c r="JJ36" s="55"/>
      <c r="JK36" s="48"/>
      <c r="JL36" s="49"/>
      <c r="JM36" s="55"/>
      <c r="JN36" s="46"/>
      <c r="JO36" s="47"/>
      <c r="JP36" s="55"/>
      <c r="JQ36" s="48"/>
      <c r="JR36" s="49"/>
      <c r="JS36" s="55"/>
      <c r="JT36" s="46"/>
      <c r="JU36" s="47"/>
      <c r="JV36" s="55"/>
      <c r="JW36" s="48"/>
      <c r="JX36" s="49"/>
      <c r="JY36" s="55"/>
      <c r="JZ36" s="46"/>
      <c r="KA36" s="47"/>
      <c r="KB36" s="55"/>
      <c r="KC36" s="48"/>
      <c r="KD36" s="49"/>
      <c r="KE36" s="55"/>
      <c r="KF36" s="46"/>
      <c r="KG36" s="47"/>
      <c r="KH36" s="55"/>
      <c r="KI36" s="48"/>
      <c r="KJ36" s="49"/>
      <c r="KK36" s="55"/>
      <c r="KL36" s="46"/>
      <c r="KM36" s="47"/>
      <c r="KN36" s="55"/>
      <c r="KO36" s="48"/>
      <c r="KP36" s="49"/>
      <c r="KQ36" s="55"/>
      <c r="KR36" s="46"/>
      <c r="KS36" s="47"/>
      <c r="KT36" s="55"/>
      <c r="KU36" s="48"/>
      <c r="KV36" s="49"/>
      <c r="KW36" s="55"/>
      <c r="KX36" s="46"/>
      <c r="KY36" s="47"/>
      <c r="KZ36" s="55"/>
      <c r="LA36" s="48"/>
      <c r="LB36" s="49"/>
      <c r="LC36" s="55"/>
      <c r="LD36" s="46"/>
      <c r="LE36" s="47"/>
      <c r="LF36" s="55"/>
      <c r="LG36" s="48"/>
      <c r="LH36" s="49"/>
      <c r="LI36" s="55"/>
      <c r="LJ36" s="46"/>
      <c r="LK36" s="47"/>
      <c r="LL36" s="55"/>
      <c r="LM36" s="48"/>
      <c r="LN36" s="49"/>
      <c r="LO36" s="55"/>
      <c r="LP36" s="46"/>
      <c r="LQ36" s="47"/>
      <c r="LR36" s="55"/>
      <c r="LS36" s="48"/>
      <c r="LT36" s="49"/>
      <c r="LU36" s="55"/>
      <c r="LV36" s="46"/>
      <c r="LW36" s="47"/>
      <c r="LX36" s="55"/>
      <c r="LY36" s="48"/>
      <c r="LZ36" s="49"/>
      <c r="MA36" s="55"/>
      <c r="MB36" s="46"/>
      <c r="MC36" s="47"/>
      <c r="MD36" s="55"/>
      <c r="ME36" s="48"/>
      <c r="MF36" s="49"/>
      <c r="MG36" s="55"/>
      <c r="MH36" s="69"/>
      <c r="MI36" s="69"/>
      <c r="MJ36" s="69"/>
      <c r="MK36" s="13">
        <f t="shared" si="110"/>
        <v>0</v>
      </c>
      <c r="ML36" s="13">
        <f t="shared" si="111"/>
        <v>0</v>
      </c>
      <c r="MM36" s="13">
        <f t="shared" si="112"/>
        <v>0</v>
      </c>
      <c r="MN36" s="13">
        <f t="shared" si="113"/>
        <v>0</v>
      </c>
      <c r="MO36" s="13">
        <f t="shared" si="114"/>
        <v>0</v>
      </c>
      <c r="MP36" s="13">
        <f t="shared" si="115"/>
        <v>0</v>
      </c>
      <c r="MQ36" s="13">
        <f t="shared" si="116"/>
        <v>0</v>
      </c>
      <c r="MR36" s="13">
        <f t="shared" si="117"/>
        <v>0</v>
      </c>
      <c r="MS36" s="13">
        <f t="shared" si="118"/>
        <v>0</v>
      </c>
      <c r="MT36" s="13">
        <f t="shared" si="119"/>
        <v>0</v>
      </c>
      <c r="MU36" s="13">
        <f t="shared" si="120"/>
        <v>0</v>
      </c>
      <c r="MV36" s="13">
        <f t="shared" si="121"/>
        <v>0</v>
      </c>
      <c r="MW36" s="13">
        <f t="shared" si="122"/>
        <v>0</v>
      </c>
      <c r="MX36" s="13">
        <f t="shared" si="123"/>
        <v>0</v>
      </c>
      <c r="MY36" s="13">
        <f t="shared" si="124"/>
        <v>0</v>
      </c>
      <c r="MZ36" s="13">
        <f t="shared" si="125"/>
        <v>0</v>
      </c>
      <c r="NA36" s="13">
        <f t="shared" si="126"/>
        <v>0</v>
      </c>
      <c r="NB36" s="13">
        <f t="shared" si="127"/>
        <v>0</v>
      </c>
      <c r="NC36" s="13">
        <f t="shared" si="128"/>
        <v>0</v>
      </c>
      <c r="ND36" s="13">
        <f t="shared" si="129"/>
        <v>0</v>
      </c>
      <c r="NE36" s="13">
        <f t="shared" si="130"/>
        <v>0</v>
      </c>
      <c r="NF36" s="13">
        <f t="shared" si="131"/>
        <v>0</v>
      </c>
      <c r="NG36" s="13">
        <f t="shared" si="132"/>
        <v>0</v>
      </c>
      <c r="NH36" s="13">
        <f t="shared" si="133"/>
        <v>0</v>
      </c>
      <c r="NI36" s="13">
        <f t="shared" si="134"/>
        <v>0</v>
      </c>
      <c r="NJ36" s="13">
        <f t="shared" si="135"/>
        <v>0</v>
      </c>
      <c r="NK36" s="13">
        <f t="shared" si="136"/>
        <v>0</v>
      </c>
      <c r="NL36" s="13">
        <f t="shared" si="137"/>
        <v>0</v>
      </c>
      <c r="NM36" s="13">
        <f t="shared" si="138"/>
        <v>0</v>
      </c>
      <c r="NN36" s="13">
        <f t="shared" si="139"/>
        <v>0</v>
      </c>
      <c r="NO36" s="13">
        <f t="shared" si="140"/>
        <v>0</v>
      </c>
      <c r="NP36" s="13">
        <f t="shared" si="141"/>
        <v>0</v>
      </c>
      <c r="NQ36" s="13">
        <f t="shared" si="142"/>
        <v>0</v>
      </c>
      <c r="NR36" s="13">
        <f t="shared" si="143"/>
        <v>0</v>
      </c>
      <c r="NS36" s="13">
        <f t="shared" si="144"/>
        <v>0</v>
      </c>
      <c r="NT36" s="13">
        <f t="shared" si="145"/>
        <v>0</v>
      </c>
      <c r="NU36" s="13">
        <f t="shared" si="146"/>
        <v>0</v>
      </c>
      <c r="NV36" s="13">
        <f t="shared" si="147"/>
        <v>0</v>
      </c>
      <c r="NW36" s="13">
        <f t="shared" si="148"/>
        <v>0</v>
      </c>
      <c r="NX36" s="13">
        <f t="shared" si="149"/>
        <v>0</v>
      </c>
      <c r="NY36" s="13">
        <f t="shared" si="150"/>
        <v>0</v>
      </c>
      <c r="NZ36" s="13">
        <f t="shared" si="151"/>
        <v>0</v>
      </c>
      <c r="OA36" s="13">
        <f t="shared" si="152"/>
        <v>0</v>
      </c>
      <c r="OB36" s="13">
        <f t="shared" si="153"/>
        <v>0</v>
      </c>
      <c r="OC36" s="13">
        <f t="shared" si="154"/>
        <v>0</v>
      </c>
      <c r="OD36" s="13">
        <f t="shared" si="155"/>
        <v>0</v>
      </c>
      <c r="OE36" s="13">
        <f t="shared" si="156"/>
        <v>0</v>
      </c>
      <c r="OF36" s="13">
        <f t="shared" si="157"/>
        <v>0</v>
      </c>
      <c r="OG36" s="13">
        <f t="shared" si="158"/>
        <v>0</v>
      </c>
      <c r="OH36" s="13">
        <f t="shared" si="159"/>
        <v>0</v>
      </c>
      <c r="OI36" s="13">
        <f t="shared" si="160"/>
        <v>0</v>
      </c>
      <c r="OJ36" s="13">
        <f t="shared" si="161"/>
        <v>0</v>
      </c>
      <c r="OK36" s="13">
        <f t="shared" si="162"/>
        <v>0</v>
      </c>
      <c r="OL36" s="13">
        <f t="shared" si="163"/>
        <v>0</v>
      </c>
      <c r="OM36" s="13">
        <f t="shared" si="164"/>
        <v>0</v>
      </c>
      <c r="ON36" s="13">
        <f t="shared" si="165"/>
        <v>0</v>
      </c>
      <c r="OO36" s="13">
        <f t="shared" si="166"/>
        <v>0</v>
      </c>
      <c r="OP36" s="13">
        <f t="shared" si="167"/>
        <v>0</v>
      </c>
      <c r="OQ36" s="13">
        <f t="shared" si="168"/>
        <v>0</v>
      </c>
      <c r="OR36" s="13">
        <f t="shared" si="169"/>
        <v>0</v>
      </c>
      <c r="OS36" s="13">
        <f t="shared" si="170"/>
        <v>0</v>
      </c>
      <c r="OT36" s="13">
        <f t="shared" si="171"/>
        <v>0</v>
      </c>
      <c r="OU36" s="13">
        <f t="shared" si="172"/>
        <v>0</v>
      </c>
      <c r="OV36" s="13">
        <f t="shared" si="173"/>
        <v>0</v>
      </c>
      <c r="OW36" s="13">
        <f t="shared" si="174"/>
        <v>0</v>
      </c>
      <c r="OX36" s="13">
        <f t="shared" si="175"/>
        <v>0</v>
      </c>
      <c r="OY36" s="13">
        <f t="shared" si="176"/>
        <v>0</v>
      </c>
      <c r="OZ36" s="13">
        <f t="shared" si="177"/>
        <v>0</v>
      </c>
      <c r="PA36" s="13">
        <f t="shared" si="178"/>
        <v>0</v>
      </c>
      <c r="PB36" s="13">
        <f t="shared" si="179"/>
        <v>0</v>
      </c>
      <c r="PC36" s="13">
        <f t="shared" si="180"/>
        <v>0</v>
      </c>
      <c r="PD36" s="13">
        <f t="shared" si="181"/>
        <v>0</v>
      </c>
      <c r="PE36" s="13">
        <f t="shared" si="182"/>
        <v>0</v>
      </c>
      <c r="PF36" s="13">
        <f t="shared" si="183"/>
        <v>0</v>
      </c>
      <c r="PG36" s="13">
        <f t="shared" si="184"/>
        <v>0</v>
      </c>
      <c r="PH36" s="13">
        <f t="shared" si="185"/>
        <v>0</v>
      </c>
      <c r="PI36" s="13">
        <f t="shared" si="186"/>
        <v>0</v>
      </c>
      <c r="PJ36" s="13">
        <f t="shared" si="187"/>
        <v>0</v>
      </c>
      <c r="PK36" s="13">
        <f t="shared" si="188"/>
        <v>0</v>
      </c>
      <c r="PL36" s="13">
        <f t="shared" si="189"/>
        <v>0</v>
      </c>
      <c r="PM36" s="13">
        <f t="shared" si="190"/>
        <v>0</v>
      </c>
      <c r="PN36" s="13">
        <f t="shared" si="191"/>
        <v>0</v>
      </c>
      <c r="PO36" s="13">
        <f t="shared" si="192"/>
        <v>0</v>
      </c>
      <c r="PP36" s="13">
        <f t="shared" si="193"/>
        <v>0</v>
      </c>
      <c r="PQ36" s="13">
        <f t="shared" si="194"/>
        <v>0</v>
      </c>
      <c r="PR36" s="13">
        <f t="shared" si="195"/>
        <v>0</v>
      </c>
      <c r="PS36" s="13">
        <f t="shared" si="196"/>
        <v>0</v>
      </c>
      <c r="PT36" s="13">
        <f t="shared" si="197"/>
        <v>0</v>
      </c>
      <c r="PU36" s="13">
        <f t="shared" si="198"/>
        <v>0</v>
      </c>
      <c r="PV36" s="13">
        <f t="shared" si="199"/>
        <v>0</v>
      </c>
      <c r="PW36" s="13">
        <f t="shared" si="200"/>
        <v>0</v>
      </c>
      <c r="PX36" s="13">
        <f t="shared" si="201"/>
        <v>0</v>
      </c>
      <c r="PY36" s="13">
        <f t="shared" si="202"/>
        <v>0</v>
      </c>
      <c r="PZ36" s="13">
        <f t="shared" si="203"/>
        <v>0</v>
      </c>
      <c r="QA36" s="13">
        <f t="shared" si="204"/>
        <v>0</v>
      </c>
      <c r="QB36" s="13">
        <f t="shared" si="205"/>
        <v>0</v>
      </c>
      <c r="QC36" s="13">
        <f t="shared" si="206"/>
        <v>0</v>
      </c>
      <c r="QD36" s="13">
        <f t="shared" si="207"/>
        <v>0</v>
      </c>
      <c r="QE36" s="13">
        <f t="shared" si="208"/>
        <v>0</v>
      </c>
      <c r="QF36" s="13">
        <f t="shared" si="209"/>
        <v>0</v>
      </c>
      <c r="QN36" s="13">
        <f>RANK(QQ36,$QQ$4:$QQ$69)+COUNTIF(QQ$4:QQ36,QQ36)-1</f>
        <v>33</v>
      </c>
      <c r="QO36" s="29">
        <f t="array" ref="QO36">SUM(IF(QQ36&lt;$QQ$4:$QQ$69,1/COUNTIF($QQ$4:$QQ$69,$QQ$4:$QQ$69)))+1</f>
        <v>1</v>
      </c>
      <c r="QP36" s="11" t="str">
        <f>Sheet3!R34</f>
        <v>J. Guidetti (Sweden)</v>
      </c>
      <c r="QQ36" s="13">
        <f t="shared" ref="QQ36:QQ72" si="226">IFERROR(COUNTIF($AT$71:$MF$71,$QP36),0)</f>
        <v>0</v>
      </c>
    </row>
    <row r="37" spans="6:459">
      <c r="F37" s="14"/>
      <c r="G37" s="14"/>
      <c r="H37" s="14"/>
      <c r="I37" s="14"/>
      <c r="J37" s="10">
        <f t="shared" si="222"/>
        <v>34</v>
      </c>
      <c r="K37" s="39" t="str">
        <f>IFERROR(IF(L37="","",IF(ISNUMBER(MATCH(HLOOKUP($J37,$MK$74:$QF$89,($QG$79-$QG$74+1),0),K$4:K36,0)),"",HLOOKUP($J37,$MK$74:$QF$89,($QG$79-$QG$74+1),0))),"")</f>
        <v/>
      </c>
      <c r="L37" s="40" t="str">
        <f t="shared" si="215"/>
        <v/>
      </c>
      <c r="M37" s="41" t="str">
        <f t="array" ref="M37">IFERROR(IF(HLOOKUP($J37,$MK$74:$QF$89,($QG$83-$QG$74+1),0)=0,"",HLOOKUP($J37,$MK$74:$QF$89,($QG$83-$QG$74+1),0)),0)</f>
        <v/>
      </c>
      <c r="N37" s="10"/>
      <c r="O37" s="10">
        <f t="shared" si="223"/>
        <v>34</v>
      </c>
      <c r="P37" s="39" t="str">
        <f>IFERROR(IF(Q37="","",IF(ISNUMBER(MATCH(HLOOKUP($T37,$MK$75:$OP$89,($QG$80-$QG$75+1),0),P$4:P36,0)),"",HLOOKUP($T37,$MK$75:$OP$89,($QG$80-$QG$75+1),0))),"")</f>
        <v/>
      </c>
      <c r="Q37" s="40" t="str">
        <f t="shared" si="217"/>
        <v/>
      </c>
      <c r="R37" s="41" t="str">
        <f t="array" ref="R37">IFERROR(IF(HLOOKUP($O37,$MK$75:$QF$89,($QG$89-$QG$75+1),0)=0,"",HLOOKUP($O37,$MK$75:$QF$89,($QG$89-$QG$75+1),0)),0)</f>
        <v/>
      </c>
      <c r="S37" s="10"/>
      <c r="T37" s="10">
        <f t="shared" si="224"/>
        <v>34</v>
      </c>
      <c r="U37" s="39" t="str">
        <f>IFERROR(IF(V37="","",IF(ISNUMBER(MATCH(HLOOKUP($O37,$MK$76:$QF$89,($QG$81-$QG$76+1),0),U$4:U36,0)),"",HLOOKUP($O37,$MK$76:$QF$89,($QG$81-$QG$76+1),0))),"")</f>
        <v/>
      </c>
      <c r="V37" s="40" t="str">
        <f t="shared" si="225"/>
        <v/>
      </c>
      <c r="W37" s="41" t="str">
        <f t="array" ref="W37">IFERROR(IF(HLOOKUP($T37,$MK$76:$QF$89,($QG$87-$QG$76+1),0)=0,"",HLOOKUP($T37,$MK$76:$QF$89,($QG$87-$QG$76+1),0)),0)</f>
        <v/>
      </c>
      <c r="Y37" s="9">
        <v>6</v>
      </c>
      <c r="Z37" s="39" t="str">
        <f>IFERROR(IF(AA37="","",IF(ISNUMBER(MATCH(VLOOKUP($Y38,$QN$4:$QQ$69,2,0),Z$31:Z36,0)),"",VLOOKUP($Y38,$QN$4:$QQ$69,2,0))),"")</f>
        <v/>
      </c>
      <c r="AA37" s="40" t="str">
        <f t="shared" si="219"/>
        <v/>
      </c>
      <c r="AB37" s="42" t="str">
        <f t="shared" si="220"/>
        <v/>
      </c>
      <c r="AC37" s="43" t="str">
        <f t="shared" si="221"/>
        <v/>
      </c>
      <c r="AE37" s="29">
        <f t="array" ref="AE37">IFERROR(SUM(IF(AG37&lt;$AG$4:$AG$69,1/COUNTIF($AG$4:$AG$69,$AG$4:$AG$69)))+1,0)</f>
        <v>1</v>
      </c>
      <c r="AF37" s="44" t="str">
        <f>Sheet3!R35</f>
        <v>J. Vardy (England)</v>
      </c>
      <c r="AG37" s="45">
        <v>0</v>
      </c>
      <c r="AH37" s="29">
        <f t="shared" si="212"/>
        <v>15</v>
      </c>
      <c r="AI37" s="10"/>
      <c r="AJ37" s="10"/>
      <c r="AK37" s="10"/>
      <c r="AL37" s="13">
        <f>IF(OR(ISBLANK('Euro 2016'!L56),ISBLANK('Euro 2016'!M56)),0,1)</f>
        <v>1</v>
      </c>
      <c r="AM37" s="11" t="s">
        <v>2402</v>
      </c>
      <c r="AN37" s="11" t="str">
        <f>IFERROR(VLOOKUP(IF(VLOOKUP($AM37,'Euro 2016'!$B$23:$N$87,10,0)="","",VLOOKUP($AM37,'Euro 2016'!$B$23:$N$87,10,0)),Sheet2!$A:$B,2,0),"")</f>
        <v>Hungary</v>
      </c>
      <c r="AO37" s="11" t="str">
        <f>IFERROR(VLOOKUP(IF(VLOOKUP($AM37,'Euro 2016'!$B$23:$N$87,13,0)="","",VLOOKUP($AM37,'Euro 2016'!$B$23:$N$87,13,0)),Sheet2!$A:$B,2,0),"")</f>
        <v>Portugal</v>
      </c>
      <c r="AQ37" s="13">
        <f>IFERROR(IF(VLOOKUP($AM37,'Euro 2016'!$B$23:$N$87,11,0)="","",VLOOKUP($AM37,'Euro 2016'!$B$23:$N$87,11,0)),"")</f>
        <v>4</v>
      </c>
      <c r="AR37" s="13">
        <f>IFERROR(IF(VLOOKUP($AM37,'Euro 2016'!$B$23:$N$87,12,0)="","",VLOOKUP($AM37,'Euro 2016'!$B$23:$N$87,12,0)),"")</f>
        <v>4</v>
      </c>
      <c r="AT37" s="46"/>
      <c r="AU37" s="47"/>
      <c r="AV37" s="55"/>
      <c r="AW37" s="48"/>
      <c r="AX37" s="49"/>
      <c r="AY37" s="55"/>
      <c r="AZ37" s="46"/>
      <c r="BA37" s="47"/>
      <c r="BB37" s="55"/>
      <c r="BC37" s="48"/>
      <c r="BD37" s="49"/>
      <c r="BE37" s="55"/>
      <c r="BF37" s="46"/>
      <c r="BG37" s="47"/>
      <c r="BH37" s="55"/>
      <c r="BI37" s="48"/>
      <c r="BJ37" s="49"/>
      <c r="BK37" s="55"/>
      <c r="BL37" s="46"/>
      <c r="BM37" s="47"/>
      <c r="BN37" s="55"/>
      <c r="BO37" s="48"/>
      <c r="BP37" s="49"/>
      <c r="BQ37" s="55"/>
      <c r="BR37" s="46"/>
      <c r="BS37" s="47"/>
      <c r="BT37" s="55"/>
      <c r="BU37" s="48"/>
      <c r="BV37" s="49"/>
      <c r="BW37" s="55"/>
      <c r="BX37" s="46"/>
      <c r="BY37" s="47"/>
      <c r="BZ37" s="55"/>
      <c r="CA37" s="48"/>
      <c r="CB37" s="49"/>
      <c r="CC37" s="55"/>
      <c r="CD37" s="46"/>
      <c r="CE37" s="47"/>
      <c r="CF37" s="55"/>
      <c r="CG37" s="48"/>
      <c r="CH37" s="49"/>
      <c r="CI37" s="55"/>
      <c r="CJ37" s="46"/>
      <c r="CK37" s="47"/>
      <c r="CL37" s="55"/>
      <c r="CM37" s="48"/>
      <c r="CN37" s="49"/>
      <c r="CO37" s="55"/>
      <c r="CP37" s="46"/>
      <c r="CQ37" s="47"/>
      <c r="CR37" s="55"/>
      <c r="CS37" s="48"/>
      <c r="CT37" s="49"/>
      <c r="CU37" s="55"/>
      <c r="CV37" s="46"/>
      <c r="CW37" s="47"/>
      <c r="CX37" s="55"/>
      <c r="CY37" s="48"/>
      <c r="CZ37" s="49"/>
      <c r="DA37" s="55"/>
      <c r="DB37" s="46"/>
      <c r="DC37" s="47"/>
      <c r="DD37" s="55"/>
      <c r="DE37" s="48"/>
      <c r="DF37" s="49"/>
      <c r="DG37" s="55"/>
      <c r="DH37" s="46"/>
      <c r="DI37" s="47"/>
      <c r="DJ37" s="55"/>
      <c r="DK37" s="48"/>
      <c r="DL37" s="49"/>
      <c r="DM37" s="55"/>
      <c r="DN37" s="46"/>
      <c r="DO37" s="47"/>
      <c r="DP37" s="55"/>
      <c r="DQ37" s="48"/>
      <c r="DR37" s="49"/>
      <c r="DS37" s="55"/>
      <c r="DT37" s="46"/>
      <c r="DU37" s="47"/>
      <c r="DV37" s="55"/>
      <c r="DW37" s="48"/>
      <c r="DX37" s="49"/>
      <c r="DY37" s="55"/>
      <c r="DZ37" s="46"/>
      <c r="EA37" s="47"/>
      <c r="EB37" s="55"/>
      <c r="EC37" s="48"/>
      <c r="ED37" s="49"/>
      <c r="EE37" s="55"/>
      <c r="EF37" s="46"/>
      <c r="EG37" s="47"/>
      <c r="EH37" s="55"/>
      <c r="EI37" s="48"/>
      <c r="EJ37" s="49"/>
      <c r="EK37" s="55"/>
      <c r="EL37" s="46"/>
      <c r="EM37" s="47"/>
      <c r="EN37" s="55"/>
      <c r="EO37" s="48"/>
      <c r="EP37" s="49"/>
      <c r="EQ37" s="55"/>
      <c r="ER37" s="46"/>
      <c r="ES37" s="47"/>
      <c r="ET37" s="55"/>
      <c r="EU37" s="48"/>
      <c r="EV37" s="49"/>
      <c r="EW37" s="55"/>
      <c r="EX37" s="46"/>
      <c r="EY37" s="47"/>
      <c r="EZ37" s="55"/>
      <c r="FA37" s="48"/>
      <c r="FB37" s="49"/>
      <c r="FC37" s="55"/>
      <c r="FD37" s="46"/>
      <c r="FE37" s="47"/>
      <c r="FF37" s="55"/>
      <c r="FG37" s="48"/>
      <c r="FH37" s="49"/>
      <c r="FI37" s="55"/>
      <c r="FJ37" s="46"/>
      <c r="FK37" s="47"/>
      <c r="FL37" s="55"/>
      <c r="FM37" s="48"/>
      <c r="FN37" s="49"/>
      <c r="FO37" s="55"/>
      <c r="FP37" s="46"/>
      <c r="FQ37" s="47"/>
      <c r="FR37" s="55"/>
      <c r="FS37" s="48"/>
      <c r="FT37" s="49"/>
      <c r="FU37" s="55"/>
      <c r="FV37" s="46"/>
      <c r="FW37" s="47"/>
      <c r="FX37" s="55"/>
      <c r="FY37" s="48"/>
      <c r="FZ37" s="49"/>
      <c r="GA37" s="55"/>
      <c r="GB37" s="46"/>
      <c r="GC37" s="47"/>
      <c r="GD37" s="55"/>
      <c r="GE37" s="48"/>
      <c r="GF37" s="49"/>
      <c r="GG37" s="55"/>
      <c r="GH37" s="46"/>
      <c r="GI37" s="47"/>
      <c r="GJ37" s="55"/>
      <c r="GK37" s="48"/>
      <c r="GL37" s="49"/>
      <c r="GM37" s="55"/>
      <c r="GN37" s="46"/>
      <c r="GO37" s="47"/>
      <c r="GP37" s="55"/>
      <c r="GQ37" s="48"/>
      <c r="GR37" s="49"/>
      <c r="GS37" s="55"/>
      <c r="GT37" s="46"/>
      <c r="GU37" s="47"/>
      <c r="GV37" s="55"/>
      <c r="GW37" s="48"/>
      <c r="GX37" s="49"/>
      <c r="GY37" s="55"/>
      <c r="GZ37" s="46"/>
      <c r="HA37" s="47"/>
      <c r="HB37" s="55"/>
      <c r="HC37" s="48"/>
      <c r="HD37" s="49"/>
      <c r="HE37" s="55"/>
      <c r="HF37" s="46"/>
      <c r="HG37" s="47"/>
      <c r="HH37" s="55"/>
      <c r="HI37" s="48"/>
      <c r="HJ37" s="49"/>
      <c r="HK37" s="55"/>
      <c r="HL37" s="46"/>
      <c r="HM37" s="47"/>
      <c r="HN37" s="55"/>
      <c r="HO37" s="48"/>
      <c r="HP37" s="49"/>
      <c r="HQ37" s="55"/>
      <c r="HR37" s="46"/>
      <c r="HS37" s="47"/>
      <c r="HT37" s="55"/>
      <c r="HU37" s="48"/>
      <c r="HV37" s="49"/>
      <c r="HW37" s="55"/>
      <c r="HX37" s="46"/>
      <c r="HY37" s="47"/>
      <c r="HZ37" s="55"/>
      <c r="IA37" s="48"/>
      <c r="IB37" s="49"/>
      <c r="IC37" s="55"/>
      <c r="ID37" s="46"/>
      <c r="IE37" s="47"/>
      <c r="IF37" s="55"/>
      <c r="IG37" s="48"/>
      <c r="IH37" s="49"/>
      <c r="II37" s="55"/>
      <c r="IJ37" s="46"/>
      <c r="IK37" s="47"/>
      <c r="IL37" s="55"/>
      <c r="IM37" s="48"/>
      <c r="IN37" s="49"/>
      <c r="IO37" s="55"/>
      <c r="IP37" s="46"/>
      <c r="IQ37" s="47"/>
      <c r="IR37" s="55"/>
      <c r="IS37" s="48"/>
      <c r="IT37" s="49"/>
      <c r="IU37" s="55"/>
      <c r="IV37" s="46"/>
      <c r="IW37" s="47"/>
      <c r="IX37" s="55"/>
      <c r="IY37" s="48"/>
      <c r="IZ37" s="49"/>
      <c r="JA37" s="55"/>
      <c r="JB37" s="46"/>
      <c r="JC37" s="47"/>
      <c r="JD37" s="55"/>
      <c r="JE37" s="48"/>
      <c r="JF37" s="49"/>
      <c r="JG37" s="55"/>
      <c r="JH37" s="46"/>
      <c r="JI37" s="47"/>
      <c r="JJ37" s="55"/>
      <c r="JK37" s="48"/>
      <c r="JL37" s="49"/>
      <c r="JM37" s="55"/>
      <c r="JN37" s="46"/>
      <c r="JO37" s="47"/>
      <c r="JP37" s="55"/>
      <c r="JQ37" s="48"/>
      <c r="JR37" s="49"/>
      <c r="JS37" s="55"/>
      <c r="JT37" s="46"/>
      <c r="JU37" s="47"/>
      <c r="JV37" s="55"/>
      <c r="JW37" s="48"/>
      <c r="JX37" s="49"/>
      <c r="JY37" s="55"/>
      <c r="JZ37" s="46"/>
      <c r="KA37" s="47"/>
      <c r="KB37" s="55"/>
      <c r="KC37" s="48"/>
      <c r="KD37" s="49"/>
      <c r="KE37" s="55"/>
      <c r="KF37" s="46"/>
      <c r="KG37" s="47"/>
      <c r="KH37" s="55"/>
      <c r="KI37" s="48"/>
      <c r="KJ37" s="49"/>
      <c r="KK37" s="55"/>
      <c r="KL37" s="46"/>
      <c r="KM37" s="47"/>
      <c r="KN37" s="55"/>
      <c r="KO37" s="48"/>
      <c r="KP37" s="49"/>
      <c r="KQ37" s="55"/>
      <c r="KR37" s="46"/>
      <c r="KS37" s="47"/>
      <c r="KT37" s="55"/>
      <c r="KU37" s="48"/>
      <c r="KV37" s="49"/>
      <c r="KW37" s="55"/>
      <c r="KX37" s="46"/>
      <c r="KY37" s="47"/>
      <c r="KZ37" s="55"/>
      <c r="LA37" s="48"/>
      <c r="LB37" s="49"/>
      <c r="LC37" s="55"/>
      <c r="LD37" s="46"/>
      <c r="LE37" s="47"/>
      <c r="LF37" s="55"/>
      <c r="LG37" s="48"/>
      <c r="LH37" s="49"/>
      <c r="LI37" s="55"/>
      <c r="LJ37" s="46"/>
      <c r="LK37" s="47"/>
      <c r="LL37" s="55"/>
      <c r="LM37" s="48"/>
      <c r="LN37" s="49"/>
      <c r="LO37" s="55"/>
      <c r="LP37" s="46"/>
      <c r="LQ37" s="47"/>
      <c r="LR37" s="55"/>
      <c r="LS37" s="48"/>
      <c r="LT37" s="49"/>
      <c r="LU37" s="55"/>
      <c r="LV37" s="46"/>
      <c r="LW37" s="47"/>
      <c r="LX37" s="55"/>
      <c r="LY37" s="48"/>
      <c r="LZ37" s="49"/>
      <c r="MA37" s="55"/>
      <c r="MB37" s="46"/>
      <c r="MC37" s="47"/>
      <c r="MD37" s="55"/>
      <c r="ME37" s="48"/>
      <c r="MF37" s="49"/>
      <c r="MG37" s="55"/>
      <c r="MH37" s="69"/>
      <c r="MI37" s="69"/>
      <c r="MJ37" s="69"/>
      <c r="MK37" s="13">
        <f t="shared" si="110"/>
        <v>1</v>
      </c>
      <c r="ML37" s="13">
        <f t="shared" si="111"/>
        <v>1</v>
      </c>
      <c r="MM37" s="13">
        <f t="shared" si="112"/>
        <v>1</v>
      </c>
      <c r="MN37" s="13">
        <f t="shared" si="113"/>
        <v>1</v>
      </c>
      <c r="MO37" s="13">
        <f t="shared" si="114"/>
        <v>1</v>
      </c>
      <c r="MP37" s="13">
        <f t="shared" si="115"/>
        <v>1</v>
      </c>
      <c r="MQ37" s="13">
        <f t="shared" si="116"/>
        <v>1</v>
      </c>
      <c r="MR37" s="13">
        <f t="shared" si="117"/>
        <v>1</v>
      </c>
      <c r="MS37" s="13">
        <f t="shared" si="118"/>
        <v>1</v>
      </c>
      <c r="MT37" s="13">
        <f t="shared" si="119"/>
        <v>1</v>
      </c>
      <c r="MU37" s="13">
        <f t="shared" si="120"/>
        <v>1</v>
      </c>
      <c r="MV37" s="13">
        <f t="shared" si="121"/>
        <v>1</v>
      </c>
      <c r="MW37" s="13">
        <f t="shared" si="122"/>
        <v>1</v>
      </c>
      <c r="MX37" s="13">
        <f t="shared" si="123"/>
        <v>1</v>
      </c>
      <c r="MY37" s="13">
        <f t="shared" si="124"/>
        <v>1</v>
      </c>
      <c r="MZ37" s="13">
        <f t="shared" si="125"/>
        <v>1</v>
      </c>
      <c r="NA37" s="13">
        <f t="shared" si="126"/>
        <v>1</v>
      </c>
      <c r="NB37" s="13">
        <f t="shared" si="127"/>
        <v>1</v>
      </c>
      <c r="NC37" s="13">
        <f t="shared" si="128"/>
        <v>1</v>
      </c>
      <c r="ND37" s="13">
        <f t="shared" si="129"/>
        <v>1</v>
      </c>
      <c r="NE37" s="13">
        <f t="shared" si="130"/>
        <v>1</v>
      </c>
      <c r="NF37" s="13">
        <f t="shared" si="131"/>
        <v>1</v>
      </c>
      <c r="NG37" s="13">
        <f t="shared" si="132"/>
        <v>1</v>
      </c>
      <c r="NH37" s="13">
        <f t="shared" si="133"/>
        <v>1</v>
      </c>
      <c r="NI37" s="13">
        <f t="shared" si="134"/>
        <v>1</v>
      </c>
      <c r="NJ37" s="13">
        <f t="shared" si="135"/>
        <v>1</v>
      </c>
      <c r="NK37" s="13">
        <f t="shared" si="136"/>
        <v>1</v>
      </c>
      <c r="NL37" s="13">
        <f t="shared" si="137"/>
        <v>1</v>
      </c>
      <c r="NM37" s="13">
        <f t="shared" si="138"/>
        <v>1</v>
      </c>
      <c r="NN37" s="13">
        <f t="shared" si="139"/>
        <v>1</v>
      </c>
      <c r="NO37" s="13">
        <f t="shared" si="140"/>
        <v>1</v>
      </c>
      <c r="NP37" s="13">
        <f t="shared" si="141"/>
        <v>1</v>
      </c>
      <c r="NQ37" s="13">
        <f t="shared" si="142"/>
        <v>1</v>
      </c>
      <c r="NR37" s="13">
        <f t="shared" si="143"/>
        <v>1</v>
      </c>
      <c r="NS37" s="13">
        <f t="shared" si="144"/>
        <v>1</v>
      </c>
      <c r="NT37" s="13">
        <f t="shared" si="145"/>
        <v>1</v>
      </c>
      <c r="NU37" s="13">
        <f t="shared" si="146"/>
        <v>1</v>
      </c>
      <c r="NV37" s="13">
        <f t="shared" si="147"/>
        <v>1</v>
      </c>
      <c r="NW37" s="13">
        <f t="shared" si="148"/>
        <v>1</v>
      </c>
      <c r="NX37" s="13">
        <f t="shared" si="149"/>
        <v>1</v>
      </c>
      <c r="NY37" s="13">
        <f t="shared" si="150"/>
        <v>1</v>
      </c>
      <c r="NZ37" s="13">
        <f t="shared" si="151"/>
        <v>1</v>
      </c>
      <c r="OA37" s="13">
        <f t="shared" si="152"/>
        <v>1</v>
      </c>
      <c r="OB37" s="13">
        <f t="shared" si="153"/>
        <v>1</v>
      </c>
      <c r="OC37" s="13">
        <f t="shared" si="154"/>
        <v>1</v>
      </c>
      <c r="OD37" s="13">
        <f t="shared" si="155"/>
        <v>1</v>
      </c>
      <c r="OE37" s="13">
        <f t="shared" si="156"/>
        <v>1</v>
      </c>
      <c r="OF37" s="13">
        <f t="shared" si="157"/>
        <v>1</v>
      </c>
      <c r="OG37" s="13">
        <f t="shared" si="158"/>
        <v>1</v>
      </c>
      <c r="OH37" s="13">
        <f t="shared" si="159"/>
        <v>1</v>
      </c>
      <c r="OI37" s="13">
        <f t="shared" si="160"/>
        <v>1</v>
      </c>
      <c r="OJ37" s="13">
        <f t="shared" si="161"/>
        <v>1</v>
      </c>
      <c r="OK37" s="13">
        <f t="shared" si="162"/>
        <v>1</v>
      </c>
      <c r="OL37" s="13">
        <f t="shared" si="163"/>
        <v>1</v>
      </c>
      <c r="OM37" s="13">
        <f t="shared" si="164"/>
        <v>1</v>
      </c>
      <c r="ON37" s="13">
        <f t="shared" si="165"/>
        <v>1</v>
      </c>
      <c r="OO37" s="13">
        <f t="shared" si="166"/>
        <v>1</v>
      </c>
      <c r="OP37" s="13">
        <f t="shared" si="167"/>
        <v>1</v>
      </c>
      <c r="OQ37" s="13">
        <f t="shared" si="168"/>
        <v>1</v>
      </c>
      <c r="OR37" s="13">
        <f t="shared" si="169"/>
        <v>1</v>
      </c>
      <c r="OS37" s="13">
        <f t="shared" si="170"/>
        <v>1</v>
      </c>
      <c r="OT37" s="13">
        <f t="shared" si="171"/>
        <v>1</v>
      </c>
      <c r="OU37" s="13">
        <f t="shared" si="172"/>
        <v>1</v>
      </c>
      <c r="OV37" s="13">
        <f t="shared" si="173"/>
        <v>1</v>
      </c>
      <c r="OW37" s="13">
        <f t="shared" si="174"/>
        <v>1</v>
      </c>
      <c r="OX37" s="13">
        <f t="shared" si="175"/>
        <v>1</v>
      </c>
      <c r="OY37" s="13">
        <f t="shared" si="176"/>
        <v>1</v>
      </c>
      <c r="OZ37" s="13">
        <f t="shared" si="177"/>
        <v>1</v>
      </c>
      <c r="PA37" s="13">
        <f t="shared" si="178"/>
        <v>1</v>
      </c>
      <c r="PB37" s="13">
        <f t="shared" si="179"/>
        <v>1</v>
      </c>
      <c r="PC37" s="13">
        <f t="shared" si="180"/>
        <v>1</v>
      </c>
      <c r="PD37" s="13">
        <f t="shared" si="181"/>
        <v>1</v>
      </c>
      <c r="PE37" s="13">
        <f t="shared" si="182"/>
        <v>1</v>
      </c>
      <c r="PF37" s="13">
        <f t="shared" si="183"/>
        <v>1</v>
      </c>
      <c r="PG37" s="13">
        <f t="shared" si="184"/>
        <v>1</v>
      </c>
      <c r="PH37" s="13">
        <f t="shared" si="185"/>
        <v>1</v>
      </c>
      <c r="PI37" s="13">
        <f t="shared" si="186"/>
        <v>1</v>
      </c>
      <c r="PJ37" s="13">
        <f t="shared" si="187"/>
        <v>1</v>
      </c>
      <c r="PK37" s="13">
        <f t="shared" si="188"/>
        <v>1</v>
      </c>
      <c r="PL37" s="13">
        <f t="shared" si="189"/>
        <v>1</v>
      </c>
      <c r="PM37" s="13">
        <f t="shared" si="190"/>
        <v>1</v>
      </c>
      <c r="PN37" s="13">
        <f t="shared" si="191"/>
        <v>1</v>
      </c>
      <c r="PO37" s="13">
        <f t="shared" si="192"/>
        <v>1</v>
      </c>
      <c r="PP37" s="13">
        <f t="shared" si="193"/>
        <v>1</v>
      </c>
      <c r="PQ37" s="13">
        <f t="shared" si="194"/>
        <v>1</v>
      </c>
      <c r="PR37" s="13">
        <f t="shared" si="195"/>
        <v>1</v>
      </c>
      <c r="PS37" s="13">
        <f t="shared" si="196"/>
        <v>1</v>
      </c>
      <c r="PT37" s="13">
        <f t="shared" si="197"/>
        <v>1</v>
      </c>
      <c r="PU37" s="13">
        <f t="shared" si="198"/>
        <v>1</v>
      </c>
      <c r="PV37" s="13">
        <f t="shared" si="199"/>
        <v>1</v>
      </c>
      <c r="PW37" s="13">
        <f t="shared" si="200"/>
        <v>1</v>
      </c>
      <c r="PX37" s="13">
        <f t="shared" si="201"/>
        <v>1</v>
      </c>
      <c r="PY37" s="13">
        <f t="shared" si="202"/>
        <v>1</v>
      </c>
      <c r="PZ37" s="13">
        <f t="shared" si="203"/>
        <v>1</v>
      </c>
      <c r="QA37" s="13">
        <f t="shared" si="204"/>
        <v>1</v>
      </c>
      <c r="QB37" s="13">
        <f t="shared" si="205"/>
        <v>1</v>
      </c>
      <c r="QC37" s="13">
        <f t="shared" si="206"/>
        <v>1</v>
      </c>
      <c r="QD37" s="13">
        <f t="shared" si="207"/>
        <v>1</v>
      </c>
      <c r="QE37" s="13">
        <f t="shared" si="208"/>
        <v>1</v>
      </c>
      <c r="QF37" s="13">
        <f t="shared" si="209"/>
        <v>1</v>
      </c>
      <c r="QN37" s="13">
        <f>RANK(QQ37,$QQ$4:$QQ$69)+COUNTIF(QQ$4:QQ37,QQ37)-1</f>
        <v>34</v>
      </c>
      <c r="QO37" s="29">
        <f t="array" ref="QO37">SUM(IF(QQ37&lt;$QQ$4:$QQ$69,1/COUNTIF($QQ$4:$QQ$69,$QQ$4:$QQ$69)))+1</f>
        <v>1</v>
      </c>
      <c r="QP37" s="11" t="str">
        <f>Sheet3!R35</f>
        <v>J. Vardy (England)</v>
      </c>
      <c r="QQ37" s="13">
        <f t="shared" si="226"/>
        <v>0</v>
      </c>
    </row>
    <row r="38" spans="6:459">
      <c r="F38" s="14"/>
      <c r="G38" s="14"/>
      <c r="H38" s="14"/>
      <c r="I38" s="14"/>
      <c r="J38" s="10">
        <f t="shared" si="222"/>
        <v>35</v>
      </c>
      <c r="K38" s="39" t="str">
        <f>IFERROR(IF(L38="","",IF(ISNUMBER(MATCH(HLOOKUP($J38,$MK$74:$QF$89,($QG$79-$QG$74+1),0),K$4:K37,0)),"",HLOOKUP($J38,$MK$74:$QF$89,($QG$79-$QG$74+1),0))),"")</f>
        <v/>
      </c>
      <c r="L38" s="40" t="str">
        <f t="shared" si="215"/>
        <v/>
      </c>
      <c r="M38" s="41" t="str">
        <f t="array" ref="M38">IFERROR(IF(HLOOKUP($J38,$MK$74:$QF$89,($QG$83-$QG$74+1),0)=0,"",HLOOKUP($J38,$MK$74:$QF$89,($QG$83-$QG$74+1),0)),0)</f>
        <v/>
      </c>
      <c r="N38" s="10"/>
      <c r="O38" s="10">
        <f t="shared" si="223"/>
        <v>35</v>
      </c>
      <c r="P38" s="39" t="str">
        <f>IFERROR(IF(Q38="","",IF(ISNUMBER(MATCH(HLOOKUP($T38,$MK$75:$OP$89,($QG$80-$QG$75+1),0),P$4:P37,0)),"",HLOOKUP($T38,$MK$75:$OP$89,($QG$80-$QG$75+1),0))),"")</f>
        <v/>
      </c>
      <c r="Q38" s="40" t="str">
        <f t="shared" si="217"/>
        <v/>
      </c>
      <c r="R38" s="41" t="str">
        <f t="array" ref="R38">IFERROR(IF(HLOOKUP($O38,$MK$75:$QF$89,($QG$89-$QG$75+1),0)=0,"",HLOOKUP($O38,$MK$75:$QF$89,($QG$89-$QG$75+1),0)),0)</f>
        <v/>
      </c>
      <c r="S38" s="10"/>
      <c r="T38" s="10">
        <f t="shared" si="224"/>
        <v>35</v>
      </c>
      <c r="U38" s="39" t="str">
        <f>IFERROR(IF(V38="","",IF(ISNUMBER(MATCH(HLOOKUP($O38,$MK$76:$QF$89,($QG$81-$QG$76+1),0),U$4:U37,0)),"",HLOOKUP($O38,$MK$76:$QF$89,($QG$81-$QG$76+1),0))),"")</f>
        <v/>
      </c>
      <c r="V38" s="40" t="str">
        <f t="shared" si="225"/>
        <v/>
      </c>
      <c r="W38" s="41" t="str">
        <f t="array" ref="W38">IFERROR(IF(HLOOKUP($T38,$MK$76:$QF$89,($QG$87-$QG$76+1),0)=0,"",HLOOKUP($T38,$MK$76:$QF$89,($QG$87-$QG$76+1),0)),0)</f>
        <v/>
      </c>
      <c r="Y38" s="9">
        <v>7</v>
      </c>
      <c r="Z38" s="39" t="str">
        <f>IFERROR(IF(AA38="","",IF(ISNUMBER(MATCH(VLOOKUP($Y39,$QN$4:$QQ$69,2,0),Z$31:Z37,0)),"",VLOOKUP($Y39,$QN$4:$QQ$69,2,0))),"")</f>
        <v/>
      </c>
      <c r="AA38" s="40" t="str">
        <f t="shared" si="219"/>
        <v/>
      </c>
      <c r="AB38" s="42" t="str">
        <f t="shared" si="220"/>
        <v/>
      </c>
      <c r="AC38" s="43" t="str">
        <f t="shared" si="221"/>
        <v/>
      </c>
      <c r="AE38" s="29">
        <f t="array" ref="AE38">IFERROR(SUM(IF(AG38&lt;$AG$4:$AG$69,1/COUNTIF($AG$4:$AG$69,$AG$4:$AG$69)))+1,0)</f>
        <v>1</v>
      </c>
      <c r="AF38" s="44" t="str">
        <f>Sheet3!R36</f>
        <v>J. Walters (Ireland)</v>
      </c>
      <c r="AG38" s="45">
        <v>0</v>
      </c>
      <c r="AH38" s="29">
        <f t="shared" si="212"/>
        <v>15</v>
      </c>
      <c r="AI38" s="10"/>
      <c r="AJ38" s="10"/>
      <c r="AK38" s="10"/>
      <c r="AL38" s="13">
        <f>IF(OR(ISBLANK('Euro 2016'!L57),ISBLANK('Euro 2016'!M57)),0,1)</f>
        <v>1</v>
      </c>
      <c r="AM38" s="11" t="s">
        <v>2403</v>
      </c>
      <c r="AN38" s="11" t="str">
        <f>IFERROR(VLOOKUP(IF(VLOOKUP($AM38,'Euro 2016'!$B$23:$N$87,10,0)="","",VLOOKUP($AM38,'Euro 2016'!$B$23:$N$87,10,0)),Sheet2!$A:$B,2,0),"")</f>
        <v>Italy</v>
      </c>
      <c r="AO38" s="11" t="str">
        <f>IFERROR(VLOOKUP(IF(VLOOKUP($AM38,'Euro 2016'!$B$23:$N$87,13,0)="","",VLOOKUP($AM38,'Euro 2016'!$B$23:$N$87,13,0)),Sheet2!$A:$B,2,0),"")</f>
        <v>Republic of Ireland</v>
      </c>
      <c r="AQ38" s="13">
        <f>IFERROR(IF(VLOOKUP($AM38,'Euro 2016'!$B$23:$N$87,11,0)="","",VLOOKUP($AM38,'Euro 2016'!$B$23:$N$87,11,0)),"")</f>
        <v>5</v>
      </c>
      <c r="AR38" s="13">
        <f>IFERROR(IF(VLOOKUP($AM38,'Euro 2016'!$B$23:$N$87,12,0)="","",VLOOKUP($AM38,'Euro 2016'!$B$23:$N$87,12,0)),"")</f>
        <v>3</v>
      </c>
      <c r="AT38" s="46"/>
      <c r="AU38" s="47"/>
      <c r="AV38" s="55"/>
      <c r="AW38" s="48"/>
      <c r="AX38" s="49"/>
      <c r="AY38" s="55"/>
      <c r="AZ38" s="46"/>
      <c r="BA38" s="47"/>
      <c r="BB38" s="55"/>
      <c r="BC38" s="48"/>
      <c r="BD38" s="49"/>
      <c r="BE38" s="55"/>
      <c r="BF38" s="46"/>
      <c r="BG38" s="47"/>
      <c r="BH38" s="55"/>
      <c r="BI38" s="48"/>
      <c r="BJ38" s="49"/>
      <c r="BK38" s="55"/>
      <c r="BL38" s="46"/>
      <c r="BM38" s="47"/>
      <c r="BN38" s="55"/>
      <c r="BO38" s="48"/>
      <c r="BP38" s="49"/>
      <c r="BQ38" s="55"/>
      <c r="BR38" s="46"/>
      <c r="BS38" s="47"/>
      <c r="BT38" s="55"/>
      <c r="BU38" s="48"/>
      <c r="BV38" s="49"/>
      <c r="BW38" s="55"/>
      <c r="BX38" s="46"/>
      <c r="BY38" s="47"/>
      <c r="BZ38" s="55"/>
      <c r="CA38" s="48"/>
      <c r="CB38" s="49"/>
      <c r="CC38" s="55"/>
      <c r="CD38" s="46"/>
      <c r="CE38" s="47"/>
      <c r="CF38" s="55"/>
      <c r="CG38" s="48"/>
      <c r="CH38" s="49"/>
      <c r="CI38" s="55"/>
      <c r="CJ38" s="46"/>
      <c r="CK38" s="47"/>
      <c r="CL38" s="55"/>
      <c r="CM38" s="48"/>
      <c r="CN38" s="49"/>
      <c r="CO38" s="55"/>
      <c r="CP38" s="46"/>
      <c r="CQ38" s="47"/>
      <c r="CR38" s="55"/>
      <c r="CS38" s="48"/>
      <c r="CT38" s="49"/>
      <c r="CU38" s="55"/>
      <c r="CV38" s="46"/>
      <c r="CW38" s="47"/>
      <c r="CX38" s="55"/>
      <c r="CY38" s="48"/>
      <c r="CZ38" s="49"/>
      <c r="DA38" s="55"/>
      <c r="DB38" s="46"/>
      <c r="DC38" s="47"/>
      <c r="DD38" s="55"/>
      <c r="DE38" s="48"/>
      <c r="DF38" s="49"/>
      <c r="DG38" s="55"/>
      <c r="DH38" s="46"/>
      <c r="DI38" s="47"/>
      <c r="DJ38" s="55"/>
      <c r="DK38" s="48"/>
      <c r="DL38" s="49"/>
      <c r="DM38" s="55"/>
      <c r="DN38" s="46"/>
      <c r="DO38" s="47"/>
      <c r="DP38" s="55"/>
      <c r="DQ38" s="48"/>
      <c r="DR38" s="49"/>
      <c r="DS38" s="55"/>
      <c r="DT38" s="46"/>
      <c r="DU38" s="47"/>
      <c r="DV38" s="55"/>
      <c r="DW38" s="48"/>
      <c r="DX38" s="49"/>
      <c r="DY38" s="55"/>
      <c r="DZ38" s="46"/>
      <c r="EA38" s="47"/>
      <c r="EB38" s="55"/>
      <c r="EC38" s="48"/>
      <c r="ED38" s="49"/>
      <c r="EE38" s="55"/>
      <c r="EF38" s="46"/>
      <c r="EG38" s="47"/>
      <c r="EH38" s="55"/>
      <c r="EI38" s="48"/>
      <c r="EJ38" s="49"/>
      <c r="EK38" s="55"/>
      <c r="EL38" s="46"/>
      <c r="EM38" s="47"/>
      <c r="EN38" s="55"/>
      <c r="EO38" s="48"/>
      <c r="EP38" s="49"/>
      <c r="EQ38" s="55"/>
      <c r="ER38" s="46"/>
      <c r="ES38" s="47"/>
      <c r="ET38" s="55"/>
      <c r="EU38" s="48"/>
      <c r="EV38" s="49"/>
      <c r="EW38" s="55"/>
      <c r="EX38" s="46"/>
      <c r="EY38" s="47"/>
      <c r="EZ38" s="55"/>
      <c r="FA38" s="48"/>
      <c r="FB38" s="49"/>
      <c r="FC38" s="55"/>
      <c r="FD38" s="46"/>
      <c r="FE38" s="47"/>
      <c r="FF38" s="55"/>
      <c r="FG38" s="48"/>
      <c r="FH38" s="49"/>
      <c r="FI38" s="55"/>
      <c r="FJ38" s="46"/>
      <c r="FK38" s="47"/>
      <c r="FL38" s="55"/>
      <c r="FM38" s="48"/>
      <c r="FN38" s="49"/>
      <c r="FO38" s="55"/>
      <c r="FP38" s="46"/>
      <c r="FQ38" s="47"/>
      <c r="FR38" s="55"/>
      <c r="FS38" s="48"/>
      <c r="FT38" s="49"/>
      <c r="FU38" s="55"/>
      <c r="FV38" s="46"/>
      <c r="FW38" s="47"/>
      <c r="FX38" s="55"/>
      <c r="FY38" s="48"/>
      <c r="FZ38" s="49"/>
      <c r="GA38" s="55"/>
      <c r="GB38" s="46"/>
      <c r="GC38" s="47"/>
      <c r="GD38" s="55"/>
      <c r="GE38" s="48"/>
      <c r="GF38" s="49"/>
      <c r="GG38" s="55"/>
      <c r="GH38" s="46"/>
      <c r="GI38" s="47"/>
      <c r="GJ38" s="55"/>
      <c r="GK38" s="48"/>
      <c r="GL38" s="49"/>
      <c r="GM38" s="55"/>
      <c r="GN38" s="46"/>
      <c r="GO38" s="47"/>
      <c r="GP38" s="55"/>
      <c r="GQ38" s="48"/>
      <c r="GR38" s="49"/>
      <c r="GS38" s="55"/>
      <c r="GT38" s="46"/>
      <c r="GU38" s="47"/>
      <c r="GV38" s="55"/>
      <c r="GW38" s="48"/>
      <c r="GX38" s="49"/>
      <c r="GY38" s="55"/>
      <c r="GZ38" s="46"/>
      <c r="HA38" s="47"/>
      <c r="HB38" s="55"/>
      <c r="HC38" s="48"/>
      <c r="HD38" s="49"/>
      <c r="HE38" s="55"/>
      <c r="HF38" s="46"/>
      <c r="HG38" s="47"/>
      <c r="HH38" s="55"/>
      <c r="HI38" s="48"/>
      <c r="HJ38" s="49"/>
      <c r="HK38" s="55"/>
      <c r="HL38" s="46"/>
      <c r="HM38" s="47"/>
      <c r="HN38" s="55"/>
      <c r="HO38" s="48"/>
      <c r="HP38" s="49"/>
      <c r="HQ38" s="55"/>
      <c r="HR38" s="46"/>
      <c r="HS38" s="47"/>
      <c r="HT38" s="55"/>
      <c r="HU38" s="48"/>
      <c r="HV38" s="49"/>
      <c r="HW38" s="55"/>
      <c r="HX38" s="46"/>
      <c r="HY38" s="47"/>
      <c r="HZ38" s="55"/>
      <c r="IA38" s="48"/>
      <c r="IB38" s="49"/>
      <c r="IC38" s="55"/>
      <c r="ID38" s="46"/>
      <c r="IE38" s="47"/>
      <c r="IF38" s="55"/>
      <c r="IG38" s="48"/>
      <c r="IH38" s="49"/>
      <c r="II38" s="55"/>
      <c r="IJ38" s="46"/>
      <c r="IK38" s="47"/>
      <c r="IL38" s="55"/>
      <c r="IM38" s="48"/>
      <c r="IN38" s="49"/>
      <c r="IO38" s="55"/>
      <c r="IP38" s="46"/>
      <c r="IQ38" s="47"/>
      <c r="IR38" s="55"/>
      <c r="IS38" s="48"/>
      <c r="IT38" s="49"/>
      <c r="IU38" s="55"/>
      <c r="IV38" s="46"/>
      <c r="IW38" s="47"/>
      <c r="IX38" s="55"/>
      <c r="IY38" s="48"/>
      <c r="IZ38" s="49"/>
      <c r="JA38" s="55"/>
      <c r="JB38" s="46"/>
      <c r="JC38" s="47"/>
      <c r="JD38" s="55"/>
      <c r="JE38" s="48"/>
      <c r="JF38" s="49"/>
      <c r="JG38" s="55"/>
      <c r="JH38" s="46"/>
      <c r="JI38" s="47"/>
      <c r="JJ38" s="55"/>
      <c r="JK38" s="48"/>
      <c r="JL38" s="49"/>
      <c r="JM38" s="55"/>
      <c r="JN38" s="46"/>
      <c r="JO38" s="47"/>
      <c r="JP38" s="55"/>
      <c r="JQ38" s="48"/>
      <c r="JR38" s="49"/>
      <c r="JS38" s="55"/>
      <c r="JT38" s="46"/>
      <c r="JU38" s="47"/>
      <c r="JV38" s="55"/>
      <c r="JW38" s="48"/>
      <c r="JX38" s="49"/>
      <c r="JY38" s="55"/>
      <c r="JZ38" s="46"/>
      <c r="KA38" s="47"/>
      <c r="KB38" s="55"/>
      <c r="KC38" s="48"/>
      <c r="KD38" s="49"/>
      <c r="KE38" s="55"/>
      <c r="KF38" s="46"/>
      <c r="KG38" s="47"/>
      <c r="KH38" s="55"/>
      <c r="KI38" s="48"/>
      <c r="KJ38" s="49"/>
      <c r="KK38" s="55"/>
      <c r="KL38" s="46"/>
      <c r="KM38" s="47"/>
      <c r="KN38" s="55"/>
      <c r="KO38" s="48"/>
      <c r="KP38" s="49"/>
      <c r="KQ38" s="55"/>
      <c r="KR38" s="46"/>
      <c r="KS38" s="47"/>
      <c r="KT38" s="55"/>
      <c r="KU38" s="48"/>
      <c r="KV38" s="49"/>
      <c r="KW38" s="55"/>
      <c r="KX38" s="46"/>
      <c r="KY38" s="47"/>
      <c r="KZ38" s="55"/>
      <c r="LA38" s="48"/>
      <c r="LB38" s="49"/>
      <c r="LC38" s="55"/>
      <c r="LD38" s="46"/>
      <c r="LE38" s="47"/>
      <c r="LF38" s="55"/>
      <c r="LG38" s="48"/>
      <c r="LH38" s="49"/>
      <c r="LI38" s="55"/>
      <c r="LJ38" s="46"/>
      <c r="LK38" s="47"/>
      <c r="LL38" s="55"/>
      <c r="LM38" s="48"/>
      <c r="LN38" s="49"/>
      <c r="LO38" s="55"/>
      <c r="LP38" s="46"/>
      <c r="LQ38" s="47"/>
      <c r="LR38" s="55"/>
      <c r="LS38" s="48"/>
      <c r="LT38" s="49"/>
      <c r="LU38" s="55"/>
      <c r="LV38" s="46"/>
      <c r="LW38" s="47"/>
      <c r="LX38" s="55"/>
      <c r="LY38" s="48"/>
      <c r="LZ38" s="49"/>
      <c r="MA38" s="55"/>
      <c r="MB38" s="46"/>
      <c r="MC38" s="47"/>
      <c r="MD38" s="55"/>
      <c r="ME38" s="48"/>
      <c r="MF38" s="49"/>
      <c r="MG38" s="55"/>
      <c r="MH38" s="55"/>
      <c r="MI38" s="55"/>
      <c r="MJ38" s="55"/>
      <c r="MK38" s="13">
        <f t="shared" si="110"/>
        <v>0</v>
      </c>
      <c r="ML38" s="13">
        <f t="shared" si="111"/>
        <v>0</v>
      </c>
      <c r="MM38" s="13">
        <f t="shared" si="112"/>
        <v>0</v>
      </c>
      <c r="MN38" s="13">
        <f t="shared" si="113"/>
        <v>0</v>
      </c>
      <c r="MO38" s="13">
        <f t="shared" si="114"/>
        <v>0</v>
      </c>
      <c r="MP38" s="13">
        <f t="shared" si="115"/>
        <v>0</v>
      </c>
      <c r="MQ38" s="13">
        <f t="shared" si="116"/>
        <v>0</v>
      </c>
      <c r="MR38" s="13">
        <f t="shared" si="117"/>
        <v>0</v>
      </c>
      <c r="MS38" s="13">
        <f t="shared" si="118"/>
        <v>0</v>
      </c>
      <c r="MT38" s="13">
        <f t="shared" si="119"/>
        <v>0</v>
      </c>
      <c r="MU38" s="13">
        <f t="shared" si="120"/>
        <v>0</v>
      </c>
      <c r="MV38" s="13">
        <f t="shared" si="121"/>
        <v>0</v>
      </c>
      <c r="MW38" s="13">
        <f t="shared" si="122"/>
        <v>0</v>
      </c>
      <c r="MX38" s="13">
        <f t="shared" si="123"/>
        <v>0</v>
      </c>
      <c r="MY38" s="13">
        <f t="shared" si="124"/>
        <v>0</v>
      </c>
      <c r="MZ38" s="13">
        <f t="shared" si="125"/>
        <v>0</v>
      </c>
      <c r="NA38" s="13">
        <f t="shared" si="126"/>
        <v>0</v>
      </c>
      <c r="NB38" s="13">
        <f t="shared" si="127"/>
        <v>0</v>
      </c>
      <c r="NC38" s="13">
        <f t="shared" si="128"/>
        <v>0</v>
      </c>
      <c r="ND38" s="13">
        <f t="shared" si="129"/>
        <v>0</v>
      </c>
      <c r="NE38" s="13">
        <f t="shared" si="130"/>
        <v>0</v>
      </c>
      <c r="NF38" s="13">
        <f t="shared" si="131"/>
        <v>0</v>
      </c>
      <c r="NG38" s="13">
        <f t="shared" si="132"/>
        <v>0</v>
      </c>
      <c r="NH38" s="13">
        <f t="shared" si="133"/>
        <v>0</v>
      </c>
      <c r="NI38" s="13">
        <f t="shared" si="134"/>
        <v>0</v>
      </c>
      <c r="NJ38" s="13">
        <f t="shared" si="135"/>
        <v>0</v>
      </c>
      <c r="NK38" s="13">
        <f t="shared" si="136"/>
        <v>0</v>
      </c>
      <c r="NL38" s="13">
        <f t="shared" si="137"/>
        <v>0</v>
      </c>
      <c r="NM38" s="13">
        <f t="shared" si="138"/>
        <v>0</v>
      </c>
      <c r="NN38" s="13">
        <f t="shared" si="139"/>
        <v>0</v>
      </c>
      <c r="NO38" s="13">
        <f t="shared" si="140"/>
        <v>0</v>
      </c>
      <c r="NP38" s="13">
        <f t="shared" si="141"/>
        <v>0</v>
      </c>
      <c r="NQ38" s="13">
        <f t="shared" si="142"/>
        <v>0</v>
      </c>
      <c r="NR38" s="13">
        <f t="shared" si="143"/>
        <v>0</v>
      </c>
      <c r="NS38" s="13">
        <f t="shared" si="144"/>
        <v>0</v>
      </c>
      <c r="NT38" s="13">
        <f t="shared" si="145"/>
        <v>0</v>
      </c>
      <c r="NU38" s="13">
        <f t="shared" si="146"/>
        <v>0</v>
      </c>
      <c r="NV38" s="13">
        <f t="shared" si="147"/>
        <v>0</v>
      </c>
      <c r="NW38" s="13">
        <f t="shared" si="148"/>
        <v>0</v>
      </c>
      <c r="NX38" s="13">
        <f t="shared" si="149"/>
        <v>0</v>
      </c>
      <c r="NY38" s="13">
        <f t="shared" si="150"/>
        <v>0</v>
      </c>
      <c r="NZ38" s="13">
        <f t="shared" si="151"/>
        <v>0</v>
      </c>
      <c r="OA38" s="13">
        <f t="shared" si="152"/>
        <v>0</v>
      </c>
      <c r="OB38" s="13">
        <f t="shared" si="153"/>
        <v>0</v>
      </c>
      <c r="OC38" s="13">
        <f t="shared" si="154"/>
        <v>0</v>
      </c>
      <c r="OD38" s="13">
        <f t="shared" si="155"/>
        <v>0</v>
      </c>
      <c r="OE38" s="13">
        <f t="shared" si="156"/>
        <v>0</v>
      </c>
      <c r="OF38" s="13">
        <f t="shared" si="157"/>
        <v>0</v>
      </c>
      <c r="OG38" s="13">
        <f t="shared" si="158"/>
        <v>0</v>
      </c>
      <c r="OH38" s="13">
        <f t="shared" si="159"/>
        <v>0</v>
      </c>
      <c r="OI38" s="13">
        <f t="shared" si="160"/>
        <v>0</v>
      </c>
      <c r="OJ38" s="13">
        <f t="shared" si="161"/>
        <v>0</v>
      </c>
      <c r="OK38" s="13">
        <f t="shared" si="162"/>
        <v>0</v>
      </c>
      <c r="OL38" s="13">
        <f t="shared" si="163"/>
        <v>0</v>
      </c>
      <c r="OM38" s="13">
        <f t="shared" si="164"/>
        <v>0</v>
      </c>
      <c r="ON38" s="13">
        <f t="shared" si="165"/>
        <v>0</v>
      </c>
      <c r="OO38" s="13">
        <f t="shared" si="166"/>
        <v>0</v>
      </c>
      <c r="OP38" s="13">
        <f t="shared" si="167"/>
        <v>0</v>
      </c>
      <c r="OQ38" s="13">
        <f t="shared" si="168"/>
        <v>0</v>
      </c>
      <c r="OR38" s="13">
        <f t="shared" si="169"/>
        <v>0</v>
      </c>
      <c r="OS38" s="13">
        <f t="shared" si="170"/>
        <v>0</v>
      </c>
      <c r="OT38" s="13">
        <f t="shared" si="171"/>
        <v>0</v>
      </c>
      <c r="OU38" s="13">
        <f t="shared" si="172"/>
        <v>0</v>
      </c>
      <c r="OV38" s="13">
        <f t="shared" si="173"/>
        <v>0</v>
      </c>
      <c r="OW38" s="13">
        <f t="shared" si="174"/>
        <v>0</v>
      </c>
      <c r="OX38" s="13">
        <f t="shared" si="175"/>
        <v>0</v>
      </c>
      <c r="OY38" s="13">
        <f t="shared" si="176"/>
        <v>0</v>
      </c>
      <c r="OZ38" s="13">
        <f t="shared" si="177"/>
        <v>0</v>
      </c>
      <c r="PA38" s="13">
        <f t="shared" si="178"/>
        <v>0</v>
      </c>
      <c r="PB38" s="13">
        <f t="shared" si="179"/>
        <v>0</v>
      </c>
      <c r="PC38" s="13">
        <f t="shared" si="180"/>
        <v>0</v>
      </c>
      <c r="PD38" s="13">
        <f t="shared" si="181"/>
        <v>0</v>
      </c>
      <c r="PE38" s="13">
        <f t="shared" si="182"/>
        <v>0</v>
      </c>
      <c r="PF38" s="13">
        <f t="shared" si="183"/>
        <v>0</v>
      </c>
      <c r="PG38" s="13">
        <f t="shared" si="184"/>
        <v>0</v>
      </c>
      <c r="PH38" s="13">
        <f t="shared" si="185"/>
        <v>0</v>
      </c>
      <c r="PI38" s="13">
        <f t="shared" si="186"/>
        <v>0</v>
      </c>
      <c r="PJ38" s="13">
        <f t="shared" si="187"/>
        <v>0</v>
      </c>
      <c r="PK38" s="13">
        <f t="shared" si="188"/>
        <v>0</v>
      </c>
      <c r="PL38" s="13">
        <f t="shared" si="189"/>
        <v>0</v>
      </c>
      <c r="PM38" s="13">
        <f t="shared" si="190"/>
        <v>0</v>
      </c>
      <c r="PN38" s="13">
        <f t="shared" si="191"/>
        <v>0</v>
      </c>
      <c r="PO38" s="13">
        <f t="shared" si="192"/>
        <v>0</v>
      </c>
      <c r="PP38" s="13">
        <f t="shared" si="193"/>
        <v>0</v>
      </c>
      <c r="PQ38" s="13">
        <f t="shared" si="194"/>
        <v>0</v>
      </c>
      <c r="PR38" s="13">
        <f t="shared" si="195"/>
        <v>0</v>
      </c>
      <c r="PS38" s="13">
        <f t="shared" si="196"/>
        <v>0</v>
      </c>
      <c r="PT38" s="13">
        <f t="shared" si="197"/>
        <v>0</v>
      </c>
      <c r="PU38" s="13">
        <f t="shared" si="198"/>
        <v>0</v>
      </c>
      <c r="PV38" s="13">
        <f t="shared" si="199"/>
        <v>0</v>
      </c>
      <c r="PW38" s="13">
        <f t="shared" si="200"/>
        <v>0</v>
      </c>
      <c r="PX38" s="13">
        <f t="shared" si="201"/>
        <v>0</v>
      </c>
      <c r="PY38" s="13">
        <f t="shared" si="202"/>
        <v>0</v>
      </c>
      <c r="PZ38" s="13">
        <f t="shared" si="203"/>
        <v>0</v>
      </c>
      <c r="QA38" s="13">
        <f t="shared" si="204"/>
        <v>0</v>
      </c>
      <c r="QB38" s="13">
        <f t="shared" si="205"/>
        <v>0</v>
      </c>
      <c r="QC38" s="13">
        <f t="shared" si="206"/>
        <v>0</v>
      </c>
      <c r="QD38" s="13">
        <f t="shared" si="207"/>
        <v>0</v>
      </c>
      <c r="QE38" s="13">
        <f t="shared" si="208"/>
        <v>0</v>
      </c>
      <c r="QF38" s="13">
        <f t="shared" si="209"/>
        <v>0</v>
      </c>
      <c r="QN38" s="13">
        <f>RANK(QQ38,$QQ$4:$QQ$69)+COUNTIF(QQ$4:QQ38,QQ38)-1</f>
        <v>35</v>
      </c>
      <c r="QO38" s="29">
        <f t="array" ref="QO38">SUM(IF(QQ38&lt;$QQ$4:$QQ$69,1/COUNTIF($QQ$4:$QQ$69,$QQ$4:$QQ$69)))+1</f>
        <v>1</v>
      </c>
      <c r="QP38" s="11" t="str">
        <f>Sheet3!R36</f>
        <v>J. Walters (Ireland)</v>
      </c>
      <c r="QQ38" s="13">
        <f t="shared" si="226"/>
        <v>0</v>
      </c>
    </row>
    <row r="39" spans="6:459">
      <c r="F39" s="14"/>
      <c r="J39" s="10">
        <f t="shared" si="222"/>
        <v>36</v>
      </c>
      <c r="K39" s="39" t="str">
        <f>IFERROR(IF(L39="","",IF(ISNUMBER(MATCH(HLOOKUP($J39,$MK$74:$QF$89,($QG$79-$QG$74+1),0),K$4:K38,0)),"",HLOOKUP($J39,$MK$74:$QF$89,($QG$79-$QG$74+1),0))),"")</f>
        <v/>
      </c>
      <c r="L39" s="40" t="str">
        <f t="shared" si="215"/>
        <v/>
      </c>
      <c r="M39" s="41" t="str">
        <f t="array" ref="M39">IFERROR(IF(HLOOKUP($J39,$MK$74:$QF$89,($QG$83-$QG$74+1),0)=0,"",HLOOKUP($J39,$MK$74:$QF$89,($QG$83-$QG$74+1),0)),0)</f>
        <v/>
      </c>
      <c r="N39" s="10"/>
      <c r="O39" s="10">
        <f t="shared" si="223"/>
        <v>36</v>
      </c>
      <c r="P39" s="39" t="str">
        <f>IFERROR(IF(Q39="","",IF(ISNUMBER(MATCH(HLOOKUP($T39,$MK$75:$OP$89,($QG$80-$QG$75+1),0),P$4:P38,0)),"",HLOOKUP($T39,$MK$75:$OP$89,($QG$80-$QG$75+1),0))),"")</f>
        <v/>
      </c>
      <c r="Q39" s="40" t="str">
        <f t="shared" si="217"/>
        <v/>
      </c>
      <c r="R39" s="41" t="str">
        <f t="array" ref="R39">IFERROR(IF(HLOOKUP($O39,$MK$75:$QF$89,($QG$89-$QG$75+1),0)=0,"",HLOOKUP($O39,$MK$75:$QF$89,($QG$89-$QG$75+1),0)),0)</f>
        <v/>
      </c>
      <c r="S39" s="10"/>
      <c r="T39" s="10">
        <f t="shared" si="224"/>
        <v>36</v>
      </c>
      <c r="U39" s="39" t="str">
        <f>IFERROR(IF(V39="","",IF(ISNUMBER(MATCH(HLOOKUP($O39,$MK$76:$QF$89,($QG$81-$QG$76+1),0),U$4:U38,0)),"",HLOOKUP($O39,$MK$76:$QF$89,($QG$81-$QG$76+1),0))),"")</f>
        <v/>
      </c>
      <c r="V39" s="40" t="str">
        <f t="shared" si="225"/>
        <v/>
      </c>
      <c r="W39" s="41" t="str">
        <f t="array" ref="W39">IFERROR(IF(HLOOKUP($T39,$MK$76:$QF$89,($QG$87-$QG$76+1),0)=0,"",HLOOKUP($T39,$MK$76:$QF$89,($QG$87-$QG$76+1),0)),0)</f>
        <v/>
      </c>
      <c r="Y39" s="9">
        <v>8</v>
      </c>
      <c r="Z39" s="39" t="str">
        <f>IFERROR(IF(AA39="","",IF(ISNUMBER(MATCH(VLOOKUP($Y40,$QN$4:$QQ$69,2,0),Z$31:Z38,0)),"",VLOOKUP($Y40,$QN$4:$QQ$69,2,0))),"")</f>
        <v/>
      </c>
      <c r="AA39" s="40" t="str">
        <f t="shared" si="219"/>
        <v/>
      </c>
      <c r="AB39" s="42" t="str">
        <f t="shared" si="220"/>
        <v/>
      </c>
      <c r="AC39" s="43" t="str">
        <f t="shared" si="221"/>
        <v/>
      </c>
      <c r="AE39" s="29">
        <f t="array" ref="AE39">IFERROR(SUM(IF(AG39&lt;$AG$4:$AG$69,1/COUNTIF($AG$4:$AG$69,$AG$4:$AG$69)))+1,0)</f>
        <v>1</v>
      </c>
      <c r="AF39" s="44" t="str">
        <f>Sheet3!R37</f>
        <v>K. De Bruyne(Belgium)</v>
      </c>
      <c r="AG39" s="45">
        <v>0</v>
      </c>
      <c r="AH39" s="29">
        <f t="shared" si="212"/>
        <v>15</v>
      </c>
      <c r="AL39" s="13">
        <f>IF(OR(ISBLANK('Euro 2016'!L58),ISBLANK('Euro 2016'!M58)),0,1)</f>
        <v>1</v>
      </c>
      <c r="AM39" s="74" t="s">
        <v>2404</v>
      </c>
      <c r="AN39" s="74" t="str">
        <f>IFERROR(VLOOKUP(IF(VLOOKUP($AM39,'Euro 2016'!$B$23:$N$87,10,0)="","",VLOOKUP($AM39,'Euro 2016'!$B$23:$N$87,10,0)),Sheet2!$A:$B,2,0),"")</f>
        <v>Sweden</v>
      </c>
      <c r="AO39" s="74" t="str">
        <f>IFERROR(VLOOKUP(IF(VLOOKUP($AM39,'Euro 2016'!$B$23:$N$87,13,0)="","",VLOOKUP($AM39,'Euro 2016'!$B$23:$N$87,13,0)),Sheet2!$A:$B,2,0),"")</f>
        <v>Belgium</v>
      </c>
      <c r="AP39" s="74"/>
      <c r="AQ39" s="75">
        <f>IFERROR(IF(VLOOKUP($AM39,'Euro 2016'!$B$23:$N$87,11,0)="","",VLOOKUP($AM39,'Euro 2016'!$B$23:$N$87,11,0)),"")</f>
        <v>4</v>
      </c>
      <c r="AR39" s="75">
        <f>IFERROR(IF(VLOOKUP($AM39,'Euro 2016'!$B$23:$N$87,12,0)="","",VLOOKUP($AM39,'Euro 2016'!$B$23:$N$87,12,0)),"")</f>
        <v>3</v>
      </c>
      <c r="AT39" s="76"/>
      <c r="AU39" s="77"/>
      <c r="AV39" s="55"/>
      <c r="AW39" s="78"/>
      <c r="AX39" s="79"/>
      <c r="AY39" s="55"/>
      <c r="AZ39" s="76"/>
      <c r="BA39" s="77"/>
      <c r="BB39" s="55"/>
      <c r="BC39" s="78"/>
      <c r="BD39" s="79"/>
      <c r="BE39" s="55"/>
      <c r="BF39" s="76"/>
      <c r="BG39" s="77"/>
      <c r="BH39" s="55"/>
      <c r="BI39" s="78"/>
      <c r="BJ39" s="79"/>
      <c r="BK39" s="55"/>
      <c r="BL39" s="76"/>
      <c r="BM39" s="77"/>
      <c r="BN39" s="55"/>
      <c r="BO39" s="78"/>
      <c r="BP39" s="79"/>
      <c r="BQ39" s="55"/>
      <c r="BR39" s="76"/>
      <c r="BS39" s="77"/>
      <c r="BT39" s="55"/>
      <c r="BU39" s="78"/>
      <c r="BV39" s="79"/>
      <c r="BW39" s="55"/>
      <c r="BX39" s="76"/>
      <c r="BY39" s="77"/>
      <c r="BZ39" s="55"/>
      <c r="CA39" s="78"/>
      <c r="CB39" s="79"/>
      <c r="CC39" s="55"/>
      <c r="CD39" s="76"/>
      <c r="CE39" s="77"/>
      <c r="CF39" s="55"/>
      <c r="CG39" s="78"/>
      <c r="CH39" s="79"/>
      <c r="CI39" s="55"/>
      <c r="CJ39" s="76"/>
      <c r="CK39" s="77"/>
      <c r="CL39" s="55"/>
      <c r="CM39" s="78"/>
      <c r="CN39" s="79"/>
      <c r="CO39" s="55"/>
      <c r="CP39" s="76"/>
      <c r="CQ39" s="77"/>
      <c r="CR39" s="55"/>
      <c r="CS39" s="78"/>
      <c r="CT39" s="79"/>
      <c r="CU39" s="55"/>
      <c r="CV39" s="76"/>
      <c r="CW39" s="77"/>
      <c r="CX39" s="55"/>
      <c r="CY39" s="78"/>
      <c r="CZ39" s="79"/>
      <c r="DA39" s="55"/>
      <c r="DB39" s="76"/>
      <c r="DC39" s="77"/>
      <c r="DD39" s="55"/>
      <c r="DE39" s="78"/>
      <c r="DF39" s="79"/>
      <c r="DG39" s="55"/>
      <c r="DH39" s="76"/>
      <c r="DI39" s="77"/>
      <c r="DJ39" s="55"/>
      <c r="DK39" s="78"/>
      <c r="DL39" s="79"/>
      <c r="DM39" s="55"/>
      <c r="DN39" s="76"/>
      <c r="DO39" s="77"/>
      <c r="DP39" s="55"/>
      <c r="DQ39" s="78"/>
      <c r="DR39" s="79"/>
      <c r="DS39" s="55"/>
      <c r="DT39" s="76"/>
      <c r="DU39" s="77"/>
      <c r="DV39" s="55"/>
      <c r="DW39" s="78"/>
      <c r="DX39" s="79"/>
      <c r="DY39" s="55"/>
      <c r="DZ39" s="76"/>
      <c r="EA39" s="77"/>
      <c r="EB39" s="55"/>
      <c r="EC39" s="78"/>
      <c r="ED39" s="79"/>
      <c r="EE39" s="55"/>
      <c r="EF39" s="76"/>
      <c r="EG39" s="77"/>
      <c r="EH39" s="55"/>
      <c r="EI39" s="78"/>
      <c r="EJ39" s="79"/>
      <c r="EK39" s="55"/>
      <c r="EL39" s="76"/>
      <c r="EM39" s="77"/>
      <c r="EN39" s="55"/>
      <c r="EO39" s="78"/>
      <c r="EP39" s="79"/>
      <c r="EQ39" s="55"/>
      <c r="ER39" s="76"/>
      <c r="ES39" s="77"/>
      <c r="ET39" s="55"/>
      <c r="EU39" s="78"/>
      <c r="EV39" s="79"/>
      <c r="EW39" s="55"/>
      <c r="EX39" s="76"/>
      <c r="EY39" s="77"/>
      <c r="EZ39" s="55"/>
      <c r="FA39" s="78"/>
      <c r="FB39" s="79"/>
      <c r="FC39" s="55"/>
      <c r="FD39" s="76"/>
      <c r="FE39" s="77"/>
      <c r="FF39" s="55"/>
      <c r="FG39" s="78"/>
      <c r="FH39" s="79"/>
      <c r="FI39" s="55"/>
      <c r="FJ39" s="76"/>
      <c r="FK39" s="77"/>
      <c r="FL39" s="55"/>
      <c r="FM39" s="78"/>
      <c r="FN39" s="79"/>
      <c r="FO39" s="55"/>
      <c r="FP39" s="76"/>
      <c r="FQ39" s="77"/>
      <c r="FR39" s="55"/>
      <c r="FS39" s="78"/>
      <c r="FT39" s="79"/>
      <c r="FU39" s="55"/>
      <c r="FV39" s="76"/>
      <c r="FW39" s="77"/>
      <c r="FX39" s="55"/>
      <c r="FY39" s="78"/>
      <c r="FZ39" s="79"/>
      <c r="GA39" s="55"/>
      <c r="GB39" s="76"/>
      <c r="GC39" s="77"/>
      <c r="GD39" s="55"/>
      <c r="GE39" s="78"/>
      <c r="GF39" s="79"/>
      <c r="GG39" s="55"/>
      <c r="GH39" s="76"/>
      <c r="GI39" s="77"/>
      <c r="GJ39" s="55"/>
      <c r="GK39" s="78"/>
      <c r="GL39" s="79"/>
      <c r="GM39" s="55"/>
      <c r="GN39" s="76"/>
      <c r="GO39" s="77"/>
      <c r="GP39" s="55"/>
      <c r="GQ39" s="78"/>
      <c r="GR39" s="79"/>
      <c r="GS39" s="55"/>
      <c r="GT39" s="76"/>
      <c r="GU39" s="77"/>
      <c r="GV39" s="55"/>
      <c r="GW39" s="78"/>
      <c r="GX39" s="79"/>
      <c r="GY39" s="55"/>
      <c r="GZ39" s="76"/>
      <c r="HA39" s="77"/>
      <c r="HB39" s="55"/>
      <c r="HC39" s="78"/>
      <c r="HD39" s="79"/>
      <c r="HE39" s="55"/>
      <c r="HF39" s="76"/>
      <c r="HG39" s="77"/>
      <c r="HH39" s="55"/>
      <c r="HI39" s="78"/>
      <c r="HJ39" s="79"/>
      <c r="HK39" s="55"/>
      <c r="HL39" s="76"/>
      <c r="HM39" s="77"/>
      <c r="HN39" s="55"/>
      <c r="HO39" s="78"/>
      <c r="HP39" s="79"/>
      <c r="HQ39" s="55"/>
      <c r="HR39" s="76"/>
      <c r="HS39" s="77"/>
      <c r="HT39" s="55"/>
      <c r="HU39" s="78"/>
      <c r="HV39" s="79"/>
      <c r="HW39" s="55"/>
      <c r="HX39" s="76"/>
      <c r="HY39" s="77"/>
      <c r="HZ39" s="55"/>
      <c r="IA39" s="78"/>
      <c r="IB39" s="79"/>
      <c r="IC39" s="55"/>
      <c r="ID39" s="76"/>
      <c r="IE39" s="77"/>
      <c r="IF39" s="55"/>
      <c r="IG39" s="78"/>
      <c r="IH39" s="79"/>
      <c r="II39" s="55"/>
      <c r="IJ39" s="76"/>
      <c r="IK39" s="77"/>
      <c r="IL39" s="55"/>
      <c r="IM39" s="78"/>
      <c r="IN39" s="79"/>
      <c r="IO39" s="55"/>
      <c r="IP39" s="76"/>
      <c r="IQ39" s="77"/>
      <c r="IR39" s="55"/>
      <c r="IS39" s="78"/>
      <c r="IT39" s="79"/>
      <c r="IU39" s="55"/>
      <c r="IV39" s="76"/>
      <c r="IW39" s="77"/>
      <c r="IX39" s="55"/>
      <c r="IY39" s="78"/>
      <c r="IZ39" s="79"/>
      <c r="JA39" s="55"/>
      <c r="JB39" s="76"/>
      <c r="JC39" s="77"/>
      <c r="JD39" s="55"/>
      <c r="JE39" s="78"/>
      <c r="JF39" s="79"/>
      <c r="JG39" s="55"/>
      <c r="JH39" s="76"/>
      <c r="JI39" s="77"/>
      <c r="JJ39" s="55"/>
      <c r="JK39" s="78"/>
      <c r="JL39" s="79"/>
      <c r="JM39" s="55"/>
      <c r="JN39" s="76"/>
      <c r="JO39" s="77"/>
      <c r="JP39" s="55"/>
      <c r="JQ39" s="78"/>
      <c r="JR39" s="79"/>
      <c r="JS39" s="55"/>
      <c r="JT39" s="76"/>
      <c r="JU39" s="77"/>
      <c r="JV39" s="55"/>
      <c r="JW39" s="78"/>
      <c r="JX39" s="79"/>
      <c r="JY39" s="55"/>
      <c r="JZ39" s="76"/>
      <c r="KA39" s="77"/>
      <c r="KB39" s="55"/>
      <c r="KC39" s="78"/>
      <c r="KD39" s="79"/>
      <c r="KE39" s="55"/>
      <c r="KF39" s="76"/>
      <c r="KG39" s="77"/>
      <c r="KH39" s="55"/>
      <c r="KI39" s="78"/>
      <c r="KJ39" s="79"/>
      <c r="KK39" s="55"/>
      <c r="KL39" s="76"/>
      <c r="KM39" s="77"/>
      <c r="KN39" s="55"/>
      <c r="KO39" s="78"/>
      <c r="KP39" s="79"/>
      <c r="KQ39" s="55"/>
      <c r="KR39" s="76"/>
      <c r="KS39" s="77"/>
      <c r="KT39" s="55"/>
      <c r="KU39" s="78"/>
      <c r="KV39" s="79"/>
      <c r="KW39" s="55"/>
      <c r="KX39" s="76"/>
      <c r="KY39" s="77"/>
      <c r="KZ39" s="55"/>
      <c r="LA39" s="78"/>
      <c r="LB39" s="79"/>
      <c r="LC39" s="55"/>
      <c r="LD39" s="76"/>
      <c r="LE39" s="77"/>
      <c r="LF39" s="55"/>
      <c r="LG39" s="78"/>
      <c r="LH39" s="79"/>
      <c r="LI39" s="55"/>
      <c r="LJ39" s="76"/>
      <c r="LK39" s="77"/>
      <c r="LL39" s="55"/>
      <c r="LM39" s="78"/>
      <c r="LN39" s="79"/>
      <c r="LO39" s="55"/>
      <c r="LP39" s="76"/>
      <c r="LQ39" s="77"/>
      <c r="LR39" s="55"/>
      <c r="LS39" s="78"/>
      <c r="LT39" s="79"/>
      <c r="LU39" s="55"/>
      <c r="LV39" s="76"/>
      <c r="LW39" s="77"/>
      <c r="LX39" s="55"/>
      <c r="LY39" s="78"/>
      <c r="LZ39" s="79"/>
      <c r="MA39" s="55"/>
      <c r="MB39" s="76"/>
      <c r="MC39" s="77"/>
      <c r="MD39" s="55"/>
      <c r="ME39" s="78"/>
      <c r="MF39" s="79"/>
      <c r="MG39" s="55"/>
      <c r="MH39" s="55"/>
      <c r="MI39" s="55"/>
      <c r="MJ39" s="55"/>
      <c r="MK39" s="75">
        <f t="shared" si="110"/>
        <v>0</v>
      </c>
      <c r="ML39" s="75">
        <f t="shared" si="111"/>
        <v>0</v>
      </c>
      <c r="MM39" s="75">
        <f t="shared" si="112"/>
        <v>0</v>
      </c>
      <c r="MN39" s="75">
        <f t="shared" si="113"/>
        <v>0</v>
      </c>
      <c r="MO39" s="75">
        <f t="shared" si="114"/>
        <v>0</v>
      </c>
      <c r="MP39" s="75">
        <f t="shared" si="115"/>
        <v>0</v>
      </c>
      <c r="MQ39" s="75">
        <f t="shared" si="116"/>
        <v>0</v>
      </c>
      <c r="MR39" s="75">
        <f t="shared" si="117"/>
        <v>0</v>
      </c>
      <c r="MS39" s="75">
        <f t="shared" si="118"/>
        <v>0</v>
      </c>
      <c r="MT39" s="75">
        <f t="shared" si="119"/>
        <v>0</v>
      </c>
      <c r="MU39" s="75">
        <f t="shared" si="120"/>
        <v>0</v>
      </c>
      <c r="MV39" s="75">
        <f t="shared" si="121"/>
        <v>0</v>
      </c>
      <c r="MW39" s="75">
        <f t="shared" si="122"/>
        <v>0</v>
      </c>
      <c r="MX39" s="75">
        <f t="shared" si="123"/>
        <v>0</v>
      </c>
      <c r="MY39" s="75">
        <f t="shared" si="124"/>
        <v>0</v>
      </c>
      <c r="MZ39" s="75">
        <f t="shared" si="125"/>
        <v>0</v>
      </c>
      <c r="NA39" s="75">
        <f t="shared" si="126"/>
        <v>0</v>
      </c>
      <c r="NB39" s="75">
        <f t="shared" si="127"/>
        <v>0</v>
      </c>
      <c r="NC39" s="75">
        <f t="shared" si="128"/>
        <v>0</v>
      </c>
      <c r="ND39" s="75">
        <f t="shared" si="129"/>
        <v>0</v>
      </c>
      <c r="NE39" s="75">
        <f t="shared" si="130"/>
        <v>0</v>
      </c>
      <c r="NF39" s="75">
        <f t="shared" si="131"/>
        <v>0</v>
      </c>
      <c r="NG39" s="75">
        <f t="shared" si="132"/>
        <v>0</v>
      </c>
      <c r="NH39" s="75">
        <f t="shared" si="133"/>
        <v>0</v>
      </c>
      <c r="NI39" s="75">
        <f t="shared" si="134"/>
        <v>0</v>
      </c>
      <c r="NJ39" s="75">
        <f t="shared" si="135"/>
        <v>0</v>
      </c>
      <c r="NK39" s="75">
        <f t="shared" si="136"/>
        <v>0</v>
      </c>
      <c r="NL39" s="75">
        <f t="shared" si="137"/>
        <v>0</v>
      </c>
      <c r="NM39" s="75">
        <f t="shared" si="138"/>
        <v>0</v>
      </c>
      <c r="NN39" s="75">
        <f t="shared" si="139"/>
        <v>0</v>
      </c>
      <c r="NO39" s="75">
        <f t="shared" si="140"/>
        <v>0</v>
      </c>
      <c r="NP39" s="75">
        <f t="shared" si="141"/>
        <v>0</v>
      </c>
      <c r="NQ39" s="75">
        <f t="shared" si="142"/>
        <v>0</v>
      </c>
      <c r="NR39" s="75">
        <f t="shared" si="143"/>
        <v>0</v>
      </c>
      <c r="NS39" s="75">
        <f t="shared" si="144"/>
        <v>0</v>
      </c>
      <c r="NT39" s="75">
        <f t="shared" si="145"/>
        <v>0</v>
      </c>
      <c r="NU39" s="75">
        <f t="shared" si="146"/>
        <v>0</v>
      </c>
      <c r="NV39" s="75">
        <f t="shared" si="147"/>
        <v>0</v>
      </c>
      <c r="NW39" s="75">
        <f t="shared" si="148"/>
        <v>0</v>
      </c>
      <c r="NX39" s="75">
        <f t="shared" si="149"/>
        <v>0</v>
      </c>
      <c r="NY39" s="75">
        <f t="shared" si="150"/>
        <v>0</v>
      </c>
      <c r="NZ39" s="75">
        <f t="shared" si="151"/>
        <v>0</v>
      </c>
      <c r="OA39" s="75">
        <f t="shared" si="152"/>
        <v>0</v>
      </c>
      <c r="OB39" s="75">
        <f t="shared" si="153"/>
        <v>0</v>
      </c>
      <c r="OC39" s="75">
        <f t="shared" si="154"/>
        <v>0</v>
      </c>
      <c r="OD39" s="75">
        <f t="shared" si="155"/>
        <v>0</v>
      </c>
      <c r="OE39" s="75">
        <f t="shared" si="156"/>
        <v>0</v>
      </c>
      <c r="OF39" s="75">
        <f t="shared" si="157"/>
        <v>0</v>
      </c>
      <c r="OG39" s="75">
        <f t="shared" si="158"/>
        <v>0</v>
      </c>
      <c r="OH39" s="75">
        <f t="shared" si="159"/>
        <v>0</v>
      </c>
      <c r="OI39" s="75">
        <f t="shared" si="160"/>
        <v>0</v>
      </c>
      <c r="OJ39" s="75">
        <f t="shared" si="161"/>
        <v>0</v>
      </c>
      <c r="OK39" s="75">
        <f t="shared" si="162"/>
        <v>0</v>
      </c>
      <c r="OL39" s="75">
        <f t="shared" si="163"/>
        <v>0</v>
      </c>
      <c r="OM39" s="75">
        <f t="shared" si="164"/>
        <v>0</v>
      </c>
      <c r="ON39" s="75">
        <f t="shared" si="165"/>
        <v>0</v>
      </c>
      <c r="OO39" s="75">
        <f t="shared" si="166"/>
        <v>0</v>
      </c>
      <c r="OP39" s="75">
        <f t="shared" si="167"/>
        <v>0</v>
      </c>
      <c r="OQ39" s="75">
        <f t="shared" si="168"/>
        <v>0</v>
      </c>
      <c r="OR39" s="75">
        <f t="shared" si="169"/>
        <v>0</v>
      </c>
      <c r="OS39" s="75">
        <f t="shared" si="170"/>
        <v>0</v>
      </c>
      <c r="OT39" s="75">
        <f t="shared" si="171"/>
        <v>0</v>
      </c>
      <c r="OU39" s="75">
        <f t="shared" si="172"/>
        <v>0</v>
      </c>
      <c r="OV39" s="75">
        <f t="shared" si="173"/>
        <v>0</v>
      </c>
      <c r="OW39" s="75">
        <f t="shared" si="174"/>
        <v>0</v>
      </c>
      <c r="OX39" s="75">
        <f t="shared" si="175"/>
        <v>0</v>
      </c>
      <c r="OY39" s="75">
        <f t="shared" si="176"/>
        <v>0</v>
      </c>
      <c r="OZ39" s="75">
        <f t="shared" si="177"/>
        <v>0</v>
      </c>
      <c r="PA39" s="75">
        <f t="shared" si="178"/>
        <v>0</v>
      </c>
      <c r="PB39" s="75">
        <f t="shared" si="179"/>
        <v>0</v>
      </c>
      <c r="PC39" s="75">
        <f t="shared" si="180"/>
        <v>0</v>
      </c>
      <c r="PD39" s="75">
        <f t="shared" si="181"/>
        <v>0</v>
      </c>
      <c r="PE39" s="75">
        <f t="shared" si="182"/>
        <v>0</v>
      </c>
      <c r="PF39" s="75">
        <f t="shared" si="183"/>
        <v>0</v>
      </c>
      <c r="PG39" s="75">
        <f t="shared" si="184"/>
        <v>0</v>
      </c>
      <c r="PH39" s="75">
        <f t="shared" si="185"/>
        <v>0</v>
      </c>
      <c r="PI39" s="75">
        <f t="shared" si="186"/>
        <v>0</v>
      </c>
      <c r="PJ39" s="75">
        <f t="shared" si="187"/>
        <v>0</v>
      </c>
      <c r="PK39" s="75">
        <f t="shared" si="188"/>
        <v>0</v>
      </c>
      <c r="PL39" s="75">
        <f t="shared" si="189"/>
        <v>0</v>
      </c>
      <c r="PM39" s="75">
        <f t="shared" si="190"/>
        <v>0</v>
      </c>
      <c r="PN39" s="75">
        <f t="shared" si="191"/>
        <v>0</v>
      </c>
      <c r="PO39" s="75">
        <f t="shared" si="192"/>
        <v>0</v>
      </c>
      <c r="PP39" s="75">
        <f t="shared" si="193"/>
        <v>0</v>
      </c>
      <c r="PQ39" s="75">
        <f t="shared" si="194"/>
        <v>0</v>
      </c>
      <c r="PR39" s="75">
        <f t="shared" si="195"/>
        <v>0</v>
      </c>
      <c r="PS39" s="75">
        <f t="shared" si="196"/>
        <v>0</v>
      </c>
      <c r="PT39" s="75">
        <f t="shared" si="197"/>
        <v>0</v>
      </c>
      <c r="PU39" s="75">
        <f t="shared" si="198"/>
        <v>0</v>
      </c>
      <c r="PV39" s="75">
        <f t="shared" si="199"/>
        <v>0</v>
      </c>
      <c r="PW39" s="75">
        <f t="shared" si="200"/>
        <v>0</v>
      </c>
      <c r="PX39" s="75">
        <f t="shared" si="201"/>
        <v>0</v>
      </c>
      <c r="PY39" s="75">
        <f t="shared" si="202"/>
        <v>0</v>
      </c>
      <c r="PZ39" s="75">
        <f t="shared" si="203"/>
        <v>0</v>
      </c>
      <c r="QA39" s="75">
        <f t="shared" si="204"/>
        <v>0</v>
      </c>
      <c r="QB39" s="75">
        <f t="shared" si="205"/>
        <v>0</v>
      </c>
      <c r="QC39" s="75">
        <f t="shared" si="206"/>
        <v>0</v>
      </c>
      <c r="QD39" s="75">
        <f t="shared" si="207"/>
        <v>0</v>
      </c>
      <c r="QE39" s="75">
        <f t="shared" si="208"/>
        <v>0</v>
      </c>
      <c r="QF39" s="75">
        <f t="shared" si="209"/>
        <v>0</v>
      </c>
      <c r="QN39" s="13">
        <f>RANK(QQ39,$QQ$4:$QQ$69)+COUNTIF(QQ$4:QQ39,QQ39)-1</f>
        <v>36</v>
      </c>
      <c r="QO39" s="29">
        <f t="array" ref="QO39">SUM(IF(QQ39&lt;$QQ$4:$QQ$69,1/COUNTIF($QQ$4:$QQ$69,$QQ$4:$QQ$69)))+1</f>
        <v>1</v>
      </c>
      <c r="QP39" s="11" t="str">
        <f>Sheet3!R37</f>
        <v>K. De Bruyne(Belgium)</v>
      </c>
      <c r="QQ39" s="13">
        <f t="shared" si="226"/>
        <v>0</v>
      </c>
    </row>
    <row r="40" spans="6:459">
      <c r="F40" s="14"/>
      <c r="J40" s="10">
        <f t="shared" si="222"/>
        <v>37</v>
      </c>
      <c r="K40" s="39" t="str">
        <f>IFERROR(IF(L40="","",IF(ISNUMBER(MATCH(HLOOKUP($J40,$MK$74:$QF$89,($QG$79-$QG$74+1),0),K$4:K39,0)),"",HLOOKUP($J40,$MK$74:$QF$89,($QG$79-$QG$74+1),0))),"")</f>
        <v/>
      </c>
      <c r="L40" s="40" t="str">
        <f t="shared" si="215"/>
        <v/>
      </c>
      <c r="M40" s="41" t="str">
        <f t="array" ref="M40">IFERROR(IF(HLOOKUP($J40,$MK$74:$QF$89,($QG$83-$QG$74+1),0)=0,"",HLOOKUP($J40,$MK$74:$QF$89,($QG$83-$QG$74+1),0)),0)</f>
        <v/>
      </c>
      <c r="N40" s="10"/>
      <c r="O40" s="10">
        <f t="shared" si="223"/>
        <v>37</v>
      </c>
      <c r="P40" s="39" t="str">
        <f>IFERROR(IF(Q40="","",IF(ISNUMBER(MATCH(HLOOKUP($T40,$MK$75:$OP$89,($QG$80-$QG$75+1),0),P$4:P39,0)),"",HLOOKUP($T40,$MK$75:$OP$89,($QG$80-$QG$75+1),0))),"")</f>
        <v/>
      </c>
      <c r="Q40" s="40" t="str">
        <f t="shared" si="217"/>
        <v/>
      </c>
      <c r="R40" s="41" t="str">
        <f t="array" ref="R40">IFERROR(IF(HLOOKUP($O40,$MK$75:$QF$89,($QG$89-$QG$75+1),0)=0,"",HLOOKUP($O40,$MK$75:$QF$89,($QG$89-$QG$75+1),0)),0)</f>
        <v/>
      </c>
      <c r="S40" s="10"/>
      <c r="T40" s="10">
        <f t="shared" si="224"/>
        <v>37</v>
      </c>
      <c r="U40" s="39" t="str">
        <f>IFERROR(IF(V40="","",IF(ISNUMBER(MATCH(HLOOKUP($O40,$MK$76:$QF$89,($QG$81-$QG$76+1),0),U$4:U39,0)),"",HLOOKUP($O40,$MK$76:$QF$89,($QG$81-$QG$76+1),0))),"")</f>
        <v/>
      </c>
      <c r="V40" s="40" t="str">
        <f t="shared" si="225"/>
        <v/>
      </c>
      <c r="W40" s="41" t="str">
        <f t="array" ref="W40">IFERROR(IF(HLOOKUP($T40,$MK$76:$QF$89,($QG$87-$QG$76+1),0)=0,"",HLOOKUP($T40,$MK$76:$QF$89,($QG$87-$QG$76+1),0)),0)</f>
        <v/>
      </c>
      <c r="Y40" s="9">
        <v>9</v>
      </c>
      <c r="Z40" s="39" t="str">
        <f>IFERROR(IF(AA40="","",IF(ISNUMBER(MATCH(VLOOKUP($Y41,$QN$4:$QQ$69,2,0),Z$31:Z39,0)),"",VLOOKUP($Y41,$QN$4:$QQ$69,2,0))),"")</f>
        <v/>
      </c>
      <c r="AA40" s="40" t="str">
        <f t="shared" si="219"/>
        <v/>
      </c>
      <c r="AB40" s="42" t="str">
        <f t="shared" si="220"/>
        <v/>
      </c>
      <c r="AC40" s="43" t="str">
        <f t="shared" si="221"/>
        <v/>
      </c>
      <c r="AE40" s="29">
        <f t="array" ref="AE40">IFERROR(SUM(IF(AG40&lt;$AG$4:$AG$69,1/COUNTIF($AG$4:$AG$69,$AG$4:$AG$69)))+1,0)</f>
        <v>1</v>
      </c>
      <c r="AF40" s="44" t="str">
        <f>Sheet3!R38</f>
        <v>K. Lafferty (N Ireland)</v>
      </c>
      <c r="AG40" s="45">
        <v>0</v>
      </c>
      <c r="AH40" s="29">
        <f t="shared" si="212"/>
        <v>15</v>
      </c>
      <c r="AL40" s="13">
        <f>IF(OR(ISBLANK('Euro 2016'!L62),ISBLANK('Euro 2016'!M62)),0,1)</f>
        <v>1</v>
      </c>
      <c r="AM40" s="11" t="s">
        <v>2565</v>
      </c>
      <c r="AN40" s="11" t="str">
        <f>IFERROR(VLOOKUP(IF(VLOOKUP($AM40,'Euro 2016'!$B$23:$N$87,10,0)="","",VLOOKUP($AM40,'Euro 2016'!$B$23:$N$87,10,0)),Sheet2!$A:$B,2,0),"")</f>
        <v>France</v>
      </c>
      <c r="AO40" s="11" t="str">
        <f>IFERROR(VLOOKUP(IF(VLOOKUP($AM40,'Euro 2016'!$B$23:$N$87,13,0)="","",VLOOKUP($AM40,'Euro 2016'!$B$23:$N$87,13,0)),Sheet2!$A:$B,2,0),"")</f>
        <v>Germany</v>
      </c>
      <c r="AQ40" s="13">
        <f>IFERROR(IF(VLOOKUP($AM40,'Euro 2016'!$B$23:$N$87,11,0)="","",VLOOKUP($AM40,'Euro 2016'!$B$23:$N$87,11,0)),"")</f>
        <v>2</v>
      </c>
      <c r="AR40" s="13">
        <f>IFERROR(IF(VLOOKUP($AM40,'Euro 2016'!$B$23:$N$87,12,0)="","",VLOOKUP($AM40,'Euro 2016'!$B$23:$N$87,12,0)),"")</f>
        <v>3</v>
      </c>
      <c r="AT40" s="46"/>
      <c r="AU40" s="47"/>
      <c r="AV40" s="55"/>
      <c r="AW40" s="48"/>
      <c r="AX40" s="49"/>
      <c r="AY40" s="55"/>
      <c r="AZ40" s="46"/>
      <c r="BA40" s="47"/>
      <c r="BB40" s="55"/>
      <c r="BC40" s="48"/>
      <c r="BD40" s="49"/>
      <c r="BE40" s="55"/>
      <c r="BF40" s="46"/>
      <c r="BG40" s="47"/>
      <c r="BH40" s="55"/>
      <c r="BI40" s="48"/>
      <c r="BJ40" s="49"/>
      <c r="BK40" s="55"/>
      <c r="BL40" s="46"/>
      <c r="BM40" s="47"/>
      <c r="BN40" s="55"/>
      <c r="BO40" s="48"/>
      <c r="BP40" s="49"/>
      <c r="BQ40" s="55"/>
      <c r="BR40" s="46"/>
      <c r="BS40" s="47"/>
      <c r="BT40" s="55"/>
      <c r="BU40" s="48"/>
      <c r="BV40" s="49"/>
      <c r="BW40" s="55"/>
      <c r="BX40" s="46"/>
      <c r="BY40" s="47"/>
      <c r="BZ40" s="55"/>
      <c r="CA40" s="48"/>
      <c r="CB40" s="49"/>
      <c r="CC40" s="55"/>
      <c r="CD40" s="46"/>
      <c r="CE40" s="47"/>
      <c r="CF40" s="55"/>
      <c r="CG40" s="48"/>
      <c r="CH40" s="49"/>
      <c r="CI40" s="55"/>
      <c r="CJ40" s="46"/>
      <c r="CK40" s="47"/>
      <c r="CL40" s="55"/>
      <c r="CM40" s="48"/>
      <c r="CN40" s="49"/>
      <c r="CO40" s="55"/>
      <c r="CP40" s="46"/>
      <c r="CQ40" s="47"/>
      <c r="CR40" s="55"/>
      <c r="CS40" s="48"/>
      <c r="CT40" s="49"/>
      <c r="CU40" s="55"/>
      <c r="CV40" s="46"/>
      <c r="CW40" s="47"/>
      <c r="CX40" s="55"/>
      <c r="CY40" s="48"/>
      <c r="CZ40" s="49"/>
      <c r="DA40" s="55"/>
      <c r="DB40" s="46"/>
      <c r="DC40" s="47"/>
      <c r="DD40" s="55"/>
      <c r="DE40" s="48"/>
      <c r="DF40" s="49"/>
      <c r="DG40" s="55"/>
      <c r="DH40" s="46"/>
      <c r="DI40" s="47"/>
      <c r="DJ40" s="55"/>
      <c r="DK40" s="48"/>
      <c r="DL40" s="49"/>
      <c r="DM40" s="55"/>
      <c r="DN40" s="46"/>
      <c r="DO40" s="47"/>
      <c r="DP40" s="55"/>
      <c r="DQ40" s="48"/>
      <c r="DR40" s="49"/>
      <c r="DS40" s="55"/>
      <c r="DT40" s="46"/>
      <c r="DU40" s="47"/>
      <c r="DV40" s="55"/>
      <c r="DW40" s="48"/>
      <c r="DX40" s="49"/>
      <c r="DY40" s="55"/>
      <c r="DZ40" s="46"/>
      <c r="EA40" s="47"/>
      <c r="EB40" s="55"/>
      <c r="EC40" s="48"/>
      <c r="ED40" s="49"/>
      <c r="EE40" s="55"/>
      <c r="EF40" s="46"/>
      <c r="EG40" s="47"/>
      <c r="EH40" s="55"/>
      <c r="EI40" s="48"/>
      <c r="EJ40" s="49"/>
      <c r="EK40" s="55"/>
      <c r="EL40" s="46"/>
      <c r="EM40" s="47"/>
      <c r="EN40" s="55"/>
      <c r="EO40" s="48"/>
      <c r="EP40" s="49"/>
      <c r="EQ40" s="55"/>
      <c r="ER40" s="46"/>
      <c r="ES40" s="47"/>
      <c r="ET40" s="55"/>
      <c r="EU40" s="48"/>
      <c r="EV40" s="49"/>
      <c r="EW40" s="55"/>
      <c r="EX40" s="46"/>
      <c r="EY40" s="47"/>
      <c r="EZ40" s="55"/>
      <c r="FA40" s="48"/>
      <c r="FB40" s="49"/>
      <c r="FC40" s="55"/>
      <c r="FD40" s="46"/>
      <c r="FE40" s="47"/>
      <c r="FF40" s="55"/>
      <c r="FG40" s="48"/>
      <c r="FH40" s="49"/>
      <c r="FI40" s="55"/>
      <c r="FJ40" s="46"/>
      <c r="FK40" s="47"/>
      <c r="FL40" s="55"/>
      <c r="FM40" s="48"/>
      <c r="FN40" s="49"/>
      <c r="FO40" s="55"/>
      <c r="FP40" s="46"/>
      <c r="FQ40" s="47"/>
      <c r="FR40" s="55"/>
      <c r="FS40" s="48"/>
      <c r="FT40" s="49"/>
      <c r="FU40" s="55"/>
      <c r="FV40" s="46"/>
      <c r="FW40" s="47"/>
      <c r="FX40" s="55"/>
      <c r="FY40" s="48"/>
      <c r="FZ40" s="49"/>
      <c r="GA40" s="55"/>
      <c r="GB40" s="46"/>
      <c r="GC40" s="47"/>
      <c r="GD40" s="55"/>
      <c r="GE40" s="48"/>
      <c r="GF40" s="49"/>
      <c r="GG40" s="55"/>
      <c r="GH40" s="46"/>
      <c r="GI40" s="47"/>
      <c r="GJ40" s="55"/>
      <c r="GK40" s="48"/>
      <c r="GL40" s="49"/>
      <c r="GM40" s="55"/>
      <c r="GN40" s="46"/>
      <c r="GO40" s="47"/>
      <c r="GP40" s="55"/>
      <c r="GQ40" s="48"/>
      <c r="GR40" s="49"/>
      <c r="GS40" s="55"/>
      <c r="GT40" s="46"/>
      <c r="GU40" s="47"/>
      <c r="GV40" s="55"/>
      <c r="GW40" s="48"/>
      <c r="GX40" s="49"/>
      <c r="GY40" s="55"/>
      <c r="GZ40" s="46"/>
      <c r="HA40" s="47"/>
      <c r="HB40" s="55"/>
      <c r="HC40" s="48"/>
      <c r="HD40" s="49"/>
      <c r="HE40" s="55"/>
      <c r="HF40" s="46"/>
      <c r="HG40" s="47"/>
      <c r="HH40" s="55"/>
      <c r="HI40" s="48"/>
      <c r="HJ40" s="49"/>
      <c r="HK40" s="55"/>
      <c r="HL40" s="46"/>
      <c r="HM40" s="47"/>
      <c r="HN40" s="55"/>
      <c r="HO40" s="48"/>
      <c r="HP40" s="49"/>
      <c r="HQ40" s="55"/>
      <c r="HR40" s="46"/>
      <c r="HS40" s="47"/>
      <c r="HT40" s="55"/>
      <c r="HU40" s="48"/>
      <c r="HV40" s="49"/>
      <c r="HW40" s="55"/>
      <c r="HX40" s="46"/>
      <c r="HY40" s="47"/>
      <c r="HZ40" s="55"/>
      <c r="IA40" s="48"/>
      <c r="IB40" s="49"/>
      <c r="IC40" s="55"/>
      <c r="ID40" s="46"/>
      <c r="IE40" s="47"/>
      <c r="IF40" s="55"/>
      <c r="IG40" s="48"/>
      <c r="IH40" s="49"/>
      <c r="II40" s="55"/>
      <c r="IJ40" s="46"/>
      <c r="IK40" s="47"/>
      <c r="IL40" s="55"/>
      <c r="IM40" s="48"/>
      <c r="IN40" s="49"/>
      <c r="IO40" s="55"/>
      <c r="IP40" s="46"/>
      <c r="IQ40" s="47"/>
      <c r="IR40" s="55"/>
      <c r="IS40" s="48"/>
      <c r="IT40" s="49"/>
      <c r="IU40" s="55"/>
      <c r="IV40" s="46"/>
      <c r="IW40" s="47"/>
      <c r="IX40" s="55"/>
      <c r="IY40" s="48"/>
      <c r="IZ40" s="49"/>
      <c r="JA40" s="55"/>
      <c r="JB40" s="46"/>
      <c r="JC40" s="47"/>
      <c r="JD40" s="55"/>
      <c r="JE40" s="48"/>
      <c r="JF40" s="49"/>
      <c r="JG40" s="55"/>
      <c r="JH40" s="46"/>
      <c r="JI40" s="47"/>
      <c r="JJ40" s="55"/>
      <c r="JK40" s="48"/>
      <c r="JL40" s="49"/>
      <c r="JM40" s="55"/>
      <c r="JN40" s="46"/>
      <c r="JO40" s="47"/>
      <c r="JP40" s="55"/>
      <c r="JQ40" s="48"/>
      <c r="JR40" s="49"/>
      <c r="JS40" s="55"/>
      <c r="JT40" s="46"/>
      <c r="JU40" s="47"/>
      <c r="JV40" s="55"/>
      <c r="JW40" s="48"/>
      <c r="JX40" s="49"/>
      <c r="JY40" s="55"/>
      <c r="JZ40" s="46"/>
      <c r="KA40" s="47"/>
      <c r="KB40" s="55"/>
      <c r="KC40" s="48"/>
      <c r="KD40" s="49"/>
      <c r="KE40" s="55"/>
      <c r="KF40" s="46"/>
      <c r="KG40" s="47"/>
      <c r="KH40" s="55"/>
      <c r="KI40" s="48"/>
      <c r="KJ40" s="49"/>
      <c r="KK40" s="55"/>
      <c r="KL40" s="46"/>
      <c r="KM40" s="47"/>
      <c r="KN40" s="55"/>
      <c r="KO40" s="48"/>
      <c r="KP40" s="49"/>
      <c r="KQ40" s="55"/>
      <c r="KR40" s="46"/>
      <c r="KS40" s="47"/>
      <c r="KT40" s="55"/>
      <c r="KU40" s="48"/>
      <c r="KV40" s="49"/>
      <c r="KW40" s="55"/>
      <c r="KX40" s="46"/>
      <c r="KY40" s="47"/>
      <c r="KZ40" s="55"/>
      <c r="LA40" s="48"/>
      <c r="LB40" s="49"/>
      <c r="LC40" s="55"/>
      <c r="LD40" s="46"/>
      <c r="LE40" s="47"/>
      <c r="LF40" s="55"/>
      <c r="LG40" s="48"/>
      <c r="LH40" s="49"/>
      <c r="LI40" s="55"/>
      <c r="LJ40" s="46"/>
      <c r="LK40" s="47"/>
      <c r="LL40" s="55"/>
      <c r="LM40" s="48"/>
      <c r="LN40" s="49"/>
      <c r="LO40" s="55"/>
      <c r="LP40" s="46"/>
      <c r="LQ40" s="47"/>
      <c r="LR40" s="55"/>
      <c r="LS40" s="48"/>
      <c r="LT40" s="49"/>
      <c r="LU40" s="55"/>
      <c r="LV40" s="46"/>
      <c r="LW40" s="47"/>
      <c r="LX40" s="55"/>
      <c r="LY40" s="48"/>
      <c r="LZ40" s="49"/>
      <c r="MA40" s="55"/>
      <c r="MB40" s="46"/>
      <c r="MC40" s="47"/>
      <c r="MD40" s="55"/>
      <c r="ME40" s="48"/>
      <c r="MF40" s="49"/>
      <c r="MG40" s="55"/>
      <c r="MH40" s="55"/>
      <c r="MI40" s="55"/>
      <c r="MJ40" s="55"/>
      <c r="MK40" s="13">
        <f t="shared" ref="MK40:MK47" si="227">IFERROR(IFERROR(IF(VLOOKUP($AN40&amp;AT40&amp;$AO40&amp;AU40,$AN$74:$AN$89,1,0)=$AN40&amp;AT40&amp;$AO40&amp;AU40,$F$5,IF(VLOOKUP(IF(AT40&gt;AU40,$AN40&amp;$AO40,IF(AT40&lt;AU40,$AO40&amp;$AN40,0)),$AO$74:$AO$89,1,0)=IF(AT40&gt;AU40,$AN40&amp;$AO40,IF(AT40&lt;AU40,$AO40&amp;$AN40,0)),$F$6,0)),IF(VLOOKUP(IF(AT40&gt;AU40,$AN40&amp;$AO40,IF(AT40&lt;AU40,$AO40&amp;$AN40,0)),$AO$74:$AO$89,1,0)=IF(AT40&gt;AU40,$AN40&amp;$AO40,IF(AT40&lt;AU40,$AO40&amp;$AN40,0)),$F$6,0)),0)*$AL40</f>
        <v>0</v>
      </c>
      <c r="ML40" s="13">
        <f t="shared" ref="ML40:ML47" si="228">IFERROR(IFERROR(IF(VLOOKUP($AN40&amp;AW40&amp;$AO40&amp;AX40,$AN$74:$AN$89,1,0)=$AN40&amp;AW40&amp;$AO40&amp;AX40,$F$5,IF(VLOOKUP(IF(AW40&gt;AX40,$AN40&amp;$AO40,IF(AW40&lt;AX40,$AO40&amp;$AN40,0)),$AO$74:$AO$89,1,0)=IF(AW40&gt;AX40,$AN40&amp;$AO40,IF(AW40&lt;AX40,$AO40&amp;$AN40,0)),$F$6,0)),IF(VLOOKUP(IF(AW40&gt;AX40,$AN40&amp;$AO40,IF(AW40&lt;AX40,$AO40&amp;$AN40,0)),$AO$74:$AO$89,1,0)=IF(AW40&gt;AX40,$AN40&amp;$AO40,IF(AW40&lt;AX40,$AO40&amp;$AN40,0)),$F$6,0)),0)*$AL40</f>
        <v>0</v>
      </c>
      <c r="MM40" s="13">
        <f t="shared" ref="MM40:MM47" si="229">IFERROR(IFERROR(IF(VLOOKUP($AN40&amp;AZ40&amp;$AO40&amp;BA40,$AN$74:$AN$89,1,0)=$AN40&amp;AZ40&amp;$AO40&amp;BA40,$F$5,IF(VLOOKUP(IF(AZ40&gt;BA40,$AN40&amp;$AO40,IF(AZ40&lt;BA40,$AO40&amp;$AN40,0)),$AO$74:$AO$89,1,0)=IF(AZ40&gt;BA40,$AN40&amp;$AO40,IF(AZ40&lt;BA40,$AO40&amp;$AN40,0)),$F$6,0)),IF(VLOOKUP(IF(AZ40&gt;BA40,$AN40&amp;$AO40,IF(AZ40&lt;BA40,$AO40&amp;$AN40,0)),$AO$74:$AO$89,1,0)=IF(AZ40&gt;BA40,$AN40&amp;$AO40,IF(AZ40&lt;BA40,$AO40&amp;$AN40,0)),$F$6,0)),0)*$AL40</f>
        <v>0</v>
      </c>
      <c r="MN40" s="13">
        <f t="shared" ref="MN40:MN47" si="230">IFERROR(IFERROR(IF(VLOOKUP($AN40&amp;BC40&amp;$AO40&amp;BD40,$AN$74:$AN$89,1,0)=$AN40&amp;BC40&amp;$AO40&amp;BD40,$F$5,IF(VLOOKUP(IF(BC40&gt;BD40,$AN40&amp;$AO40,IF(BC40&lt;BD40,$AO40&amp;$AN40,0)),$AO$74:$AO$89,1,0)=IF(BC40&gt;BD40,$AN40&amp;$AO40,IF(BC40&lt;BD40,$AO40&amp;$AN40,0)),$F$6,0)),IF(VLOOKUP(IF(BC40&gt;BD40,$AN40&amp;$AO40,IF(BC40&lt;BD40,$AO40&amp;$AN40,0)),$AO$74:$AO$89,1,0)=IF(BC40&gt;BD40,$AN40&amp;$AO40,IF(BC40&lt;BD40,$AO40&amp;$AN40,0)),$F$6,0)),0)*$AL40</f>
        <v>0</v>
      </c>
      <c r="MO40" s="13">
        <f t="shared" ref="MO40:MO47" si="231">IFERROR(IFERROR(IF(VLOOKUP($AN40&amp;BF40&amp;$AO40&amp;BG40,$AN$74:$AN$89,1,0)=$AN40&amp;BF40&amp;$AO40&amp;BG40,$F$5,IF(VLOOKUP(IF(BF40&gt;BG40,$AN40&amp;$AO40,IF(BF40&lt;BG40,$AO40&amp;$AN40,0)),$AO$74:$AO$89,1,0)=IF(BF40&gt;BG40,$AN40&amp;$AO40,IF(BF40&lt;BG40,$AO40&amp;$AN40,0)),$F$6,0)),IF(VLOOKUP(IF(BF40&gt;BG40,$AN40&amp;$AO40,IF(BF40&lt;BG40,$AO40&amp;$AN40,0)),$AO$74:$AO$89,1,0)=IF(BF40&gt;BG40,$AN40&amp;$AO40,IF(BF40&lt;BG40,$AO40&amp;$AN40,0)),$F$6,0)),0)*$AL40</f>
        <v>0</v>
      </c>
      <c r="MP40" s="13">
        <f t="shared" ref="MP40:MP47" si="232">IFERROR(IFERROR(IF(VLOOKUP($AN40&amp;BI40&amp;$AO40&amp;BJ40,$AN$74:$AN$89,1,0)=$AN40&amp;BI40&amp;$AO40&amp;BJ40,$F$5,IF(VLOOKUP(IF(BI40&gt;BJ40,$AN40&amp;$AO40,IF(BI40&lt;BJ40,$AO40&amp;$AN40,0)),$AO$74:$AO$89,1,0)=IF(BI40&gt;BJ40,$AN40&amp;$AO40,IF(BI40&lt;BJ40,$AO40&amp;$AN40,0)),$F$6,0)),IF(VLOOKUP(IF(BI40&gt;BJ40,$AN40&amp;$AO40,IF(BI40&lt;BJ40,$AO40&amp;$AN40,0)),$AO$74:$AO$89,1,0)=IF(BI40&gt;BJ40,$AN40&amp;$AO40,IF(BI40&lt;BJ40,$AO40&amp;$AN40,0)),$F$6,0)),0)*$AL40</f>
        <v>0</v>
      </c>
      <c r="MQ40" s="13">
        <f t="shared" ref="MQ40:MQ47" si="233">IFERROR(IFERROR(IF(VLOOKUP($AN40&amp;BL40&amp;$AO40&amp;BM40,$AN$74:$AN$89,1,0)=$AN40&amp;BL40&amp;$AO40&amp;BM40,$F$5,IF(VLOOKUP(IF(BL40&gt;BM40,$AN40&amp;$AO40,IF(BL40&lt;BM40,$AO40&amp;$AN40,0)),$AO$74:$AO$89,1,0)=IF(BL40&gt;BM40,$AN40&amp;$AO40,IF(BL40&lt;BM40,$AO40&amp;$AN40,0)),$F$6,0)),IF(VLOOKUP(IF(BL40&gt;BM40,$AN40&amp;$AO40,IF(BL40&lt;BM40,$AO40&amp;$AN40,0)),$AO$74:$AO$89,1,0)=IF(BL40&gt;BM40,$AN40&amp;$AO40,IF(BL40&lt;BM40,$AO40&amp;$AN40,0)),$F$6,0)),0)*$AL40</f>
        <v>0</v>
      </c>
      <c r="MR40" s="13">
        <f t="shared" ref="MR40:MR47" si="234">IFERROR(IFERROR(IF(VLOOKUP($AN40&amp;BO40&amp;$AO40&amp;BP40,$AN$74:$AN$89,1,0)=$AN40&amp;BO40&amp;$AO40&amp;BP40,$F$5,IF(VLOOKUP(IF(BO40&gt;BP40,$AN40&amp;$AO40,IF(BO40&lt;BP40,$AO40&amp;$AN40,0)),$AO$74:$AO$89,1,0)=IF(BO40&gt;BP40,$AN40&amp;$AO40,IF(BO40&lt;BP40,$AO40&amp;$AN40,0)),$F$6,0)),IF(VLOOKUP(IF(BO40&gt;BP40,$AN40&amp;$AO40,IF(BO40&lt;BP40,$AO40&amp;$AN40,0)),$AO$74:$AO$89,1,0)=IF(BO40&gt;BP40,$AN40&amp;$AO40,IF(BO40&lt;BP40,$AO40&amp;$AN40,0)),$F$6,0)),0)*$AL40</f>
        <v>0</v>
      </c>
      <c r="MS40" s="13">
        <f t="shared" ref="MS40:MS47" si="235">IFERROR(IFERROR(IF(VLOOKUP($AN40&amp;BR40&amp;$AO40&amp;BS40,$AN$74:$AN$89,1,0)=$AN40&amp;BR40&amp;$AO40&amp;BS40,$F$5,IF(VLOOKUP(IF(BR40&gt;BS40,$AN40&amp;$AO40,IF(BR40&lt;BS40,$AO40&amp;$AN40,0)),$AO$74:$AO$89,1,0)=IF(BR40&gt;BS40,$AN40&amp;$AO40,IF(BR40&lt;BS40,$AO40&amp;$AN40,0)),$F$6,0)),IF(VLOOKUP(IF(BR40&gt;BS40,$AN40&amp;$AO40,IF(BR40&lt;BS40,$AO40&amp;$AN40,0)),$AO$74:$AO$89,1,0)=IF(BR40&gt;BS40,$AN40&amp;$AO40,IF(BR40&lt;BS40,$AO40&amp;$AN40,0)),$F$6,0)),0)*$AL40</f>
        <v>0</v>
      </c>
      <c r="MT40" s="13">
        <f t="shared" ref="MT40:MT47" si="236">IFERROR(IFERROR(IF(VLOOKUP($AN40&amp;BU40&amp;$AO40&amp;BV40,$AN$74:$AN$89,1,0)=$AN40&amp;BU40&amp;$AO40&amp;BV40,$F$5,IF(VLOOKUP(IF(BU40&gt;BV40,$AN40&amp;$AO40,IF(BU40&lt;BV40,$AO40&amp;$AN40,0)),$AO$74:$AO$89,1,0)=IF(BU40&gt;BV40,$AN40&amp;$AO40,IF(BU40&lt;BV40,$AO40&amp;$AN40,0)),$F$6,0)),IF(VLOOKUP(IF(BU40&gt;BV40,$AN40&amp;$AO40,IF(BU40&lt;BV40,$AO40&amp;$AN40,0)),$AO$74:$AO$89,1,0)=IF(BU40&gt;BV40,$AN40&amp;$AO40,IF(BU40&lt;BV40,$AO40&amp;$AN40,0)),$F$6,0)),0)*$AL40</f>
        <v>0</v>
      </c>
      <c r="MU40" s="13">
        <f t="shared" ref="MU40:MU47" si="237">IFERROR(IFERROR(IF(VLOOKUP($AN40&amp;BX40&amp;$AO40&amp;BY40,$AN$74:$AN$89,1,0)=$AN40&amp;BX40&amp;$AO40&amp;BY40,$F$5,IF(VLOOKUP(IF(BX40&gt;BY40,$AN40&amp;$AO40,IF(BX40&lt;BY40,$AO40&amp;$AN40,0)),$AO$74:$AO$89,1,0)=IF(BX40&gt;BY40,$AN40&amp;$AO40,IF(BX40&lt;BY40,$AO40&amp;$AN40,0)),$F$6,0)),IF(VLOOKUP(IF(BX40&gt;BY40,$AN40&amp;$AO40,IF(BX40&lt;BY40,$AO40&amp;$AN40,0)),$AO$74:$AO$89,1,0)=IF(BX40&gt;BY40,$AN40&amp;$AO40,IF(BX40&lt;BY40,$AO40&amp;$AN40,0)),$F$6,0)),0)*$AL40</f>
        <v>0</v>
      </c>
      <c r="MV40" s="13">
        <f t="shared" ref="MV40:MV47" si="238">IFERROR(IFERROR(IF(VLOOKUP($AN40&amp;CA40&amp;$AO40&amp;CB40,$AN$74:$AN$89,1,0)=$AN40&amp;CA40&amp;$AO40&amp;CB40,$F$5,IF(VLOOKUP(IF(CA40&gt;CB40,$AN40&amp;$AO40,IF(CA40&lt;CB40,$AO40&amp;$AN40,0)),$AO$74:$AO$89,1,0)=IF(CA40&gt;CB40,$AN40&amp;$AO40,IF(CA40&lt;CB40,$AO40&amp;$AN40,0)),$F$6,0)),IF(VLOOKUP(IF(CA40&gt;CB40,$AN40&amp;$AO40,IF(CA40&lt;CB40,$AO40&amp;$AN40,0)),$AO$74:$AO$89,1,0)=IF(CA40&gt;CB40,$AN40&amp;$AO40,IF(CA40&lt;CB40,$AO40&amp;$AN40,0)),$F$6,0)),0)*$AL40</f>
        <v>0</v>
      </c>
      <c r="MW40" s="13">
        <f t="shared" ref="MW40:MW47" si="239">IFERROR(IFERROR(IF(VLOOKUP($AN40&amp;CD40&amp;$AO40&amp;CE40,$AN$74:$AN$89,1,0)=$AN40&amp;CD40&amp;$AO40&amp;CE40,$F$5,IF(VLOOKUP(IF(CD40&gt;CE40,$AN40&amp;$AO40,IF(CD40&lt;CE40,$AO40&amp;$AN40,0)),$AO$74:$AO$89,1,0)=IF(CD40&gt;CE40,$AN40&amp;$AO40,IF(CD40&lt;CE40,$AO40&amp;$AN40,0)),$F$6,0)),IF(VLOOKUP(IF(CD40&gt;CE40,$AN40&amp;$AO40,IF(CD40&lt;CE40,$AO40&amp;$AN40,0)),$AO$74:$AO$89,1,0)=IF(CD40&gt;CE40,$AN40&amp;$AO40,IF(CD40&lt;CE40,$AO40&amp;$AN40,0)),$F$6,0)),0)*$AL40</f>
        <v>0</v>
      </c>
      <c r="MX40" s="13">
        <f t="shared" ref="MX40:MX47" si="240">IFERROR(IFERROR(IF(VLOOKUP($AN40&amp;CG40&amp;$AO40&amp;CH40,$AN$74:$AN$89,1,0)=$AN40&amp;CG40&amp;$AO40&amp;CH40,$F$5,IF(VLOOKUP(IF(CG40&gt;CH40,$AN40&amp;$AO40,IF(CG40&lt;CH40,$AO40&amp;$AN40,0)),$AO$74:$AO$89,1,0)=IF(CG40&gt;CH40,$AN40&amp;$AO40,IF(CG40&lt;CH40,$AO40&amp;$AN40,0)),$F$6,0)),IF(VLOOKUP(IF(CG40&gt;CH40,$AN40&amp;$AO40,IF(CG40&lt;CH40,$AO40&amp;$AN40,0)),$AO$74:$AO$89,1,0)=IF(CG40&gt;CH40,$AN40&amp;$AO40,IF(CG40&lt;CH40,$AO40&amp;$AN40,0)),$F$6,0)),0)*$AL40</f>
        <v>0</v>
      </c>
      <c r="MY40" s="13">
        <f t="shared" ref="MY40:MY47" si="241">IFERROR(IFERROR(IF(VLOOKUP($AN40&amp;CJ40&amp;$AO40&amp;CK40,$AN$74:$AN$89,1,0)=$AN40&amp;CJ40&amp;$AO40&amp;CK40,$F$5,IF(VLOOKUP(IF(CJ40&gt;CK40,$AN40&amp;$AO40,IF(CJ40&lt;CK40,$AO40&amp;$AN40,0)),$AO$74:$AO$89,1,0)=IF(CJ40&gt;CK40,$AN40&amp;$AO40,IF(CJ40&lt;CK40,$AO40&amp;$AN40,0)),$F$6,0)),IF(VLOOKUP(IF(CJ40&gt;CK40,$AN40&amp;$AO40,IF(CJ40&lt;CK40,$AO40&amp;$AN40,0)),$AO$74:$AO$89,1,0)=IF(CJ40&gt;CK40,$AN40&amp;$AO40,IF(CJ40&lt;CK40,$AO40&amp;$AN40,0)),$F$6,0)),0)*$AL40</f>
        <v>0</v>
      </c>
      <c r="MZ40" s="13">
        <f t="shared" ref="MZ40:MZ47" si="242">IFERROR(IFERROR(IF(VLOOKUP($AN40&amp;CM40&amp;$AO40&amp;CN40,$AN$74:$AN$89,1,0)=$AN40&amp;CM40&amp;$AO40&amp;CN40,$F$5,IF(VLOOKUP(IF(CM40&gt;CN40,$AN40&amp;$AO40,IF(CM40&lt;CN40,$AO40&amp;$AN40,0)),$AO$74:$AO$89,1,0)=IF(CM40&gt;CN40,$AN40&amp;$AO40,IF(CM40&lt;CN40,$AO40&amp;$AN40,0)),$F$6,0)),IF(VLOOKUP(IF(CM40&gt;CN40,$AN40&amp;$AO40,IF(CM40&lt;CN40,$AO40&amp;$AN40,0)),$AO$74:$AO$89,1,0)=IF(CM40&gt;CN40,$AN40&amp;$AO40,IF(CM40&lt;CN40,$AO40&amp;$AN40,0)),$F$6,0)),0)*$AL40</f>
        <v>0</v>
      </c>
      <c r="NA40" s="13">
        <f t="shared" ref="NA40:NA47" si="243">IFERROR(IFERROR(IF(VLOOKUP($AN40&amp;CP40&amp;$AO40&amp;CQ40,$AN$74:$AN$89,1,0)=$AN40&amp;CP40&amp;$AO40&amp;CQ40,$F$5,IF(VLOOKUP(IF(CP40&gt;CQ40,$AN40&amp;$AO40,IF(CP40&lt;CQ40,$AO40&amp;$AN40,0)),$AO$74:$AO$89,1,0)=IF(CP40&gt;CQ40,$AN40&amp;$AO40,IF(CP40&lt;CQ40,$AO40&amp;$AN40,0)),$F$6,0)),IF(VLOOKUP(IF(CP40&gt;CQ40,$AN40&amp;$AO40,IF(CP40&lt;CQ40,$AO40&amp;$AN40,0)),$AO$74:$AO$89,1,0)=IF(CP40&gt;CQ40,$AN40&amp;$AO40,IF(CP40&lt;CQ40,$AO40&amp;$AN40,0)),$F$6,0)),0)*$AL40</f>
        <v>0</v>
      </c>
      <c r="NB40" s="13">
        <f t="shared" ref="NB40:NB47" si="244">IFERROR(IFERROR(IF(VLOOKUP($AN40&amp;CS40&amp;$AO40&amp;CT40,$AN$74:$AN$89,1,0)=$AN40&amp;CS40&amp;$AO40&amp;CT40,$F$5,IF(VLOOKUP(IF(CS40&gt;CT40,$AN40&amp;$AO40,IF(CS40&lt;CT40,$AO40&amp;$AN40,0)),$AO$74:$AO$89,1,0)=IF(CS40&gt;CT40,$AN40&amp;$AO40,IF(CS40&lt;CT40,$AO40&amp;$AN40,0)),$F$6,0)),IF(VLOOKUP(IF(CS40&gt;CT40,$AN40&amp;$AO40,IF(CS40&lt;CT40,$AO40&amp;$AN40,0)),$AO$74:$AO$89,1,0)=IF(CS40&gt;CT40,$AN40&amp;$AO40,IF(CS40&lt;CT40,$AO40&amp;$AN40,0)),$F$6,0)),0)*$AL40</f>
        <v>0</v>
      </c>
      <c r="NC40" s="13">
        <f t="shared" ref="NC40:NC47" si="245">IFERROR(IFERROR(IF(VLOOKUP($AN40&amp;CV40&amp;$AO40&amp;CW40,$AN$74:$AN$89,1,0)=$AN40&amp;CV40&amp;$AO40&amp;CW40,$F$5,IF(VLOOKUP(IF(CV40&gt;CW40,$AN40&amp;$AO40,IF(CV40&lt;CW40,$AO40&amp;$AN40,0)),$AO$74:$AO$89,1,0)=IF(CV40&gt;CW40,$AN40&amp;$AO40,IF(CV40&lt;CW40,$AO40&amp;$AN40,0)),$F$6,0)),IF(VLOOKUP(IF(CV40&gt;CW40,$AN40&amp;$AO40,IF(CV40&lt;CW40,$AO40&amp;$AN40,0)),$AO$74:$AO$89,1,0)=IF(CV40&gt;CW40,$AN40&amp;$AO40,IF(CV40&lt;CW40,$AO40&amp;$AN40,0)),$F$6,0)),0)*$AL40</f>
        <v>0</v>
      </c>
      <c r="ND40" s="13">
        <f t="shared" ref="ND40:ND47" si="246">IFERROR(IFERROR(IF(VLOOKUP($AN40&amp;CY40&amp;$AO40&amp;CZ40,$AN$74:$AN$89,1,0)=$AN40&amp;CY40&amp;$AO40&amp;CZ40,$F$5,IF(VLOOKUP(IF(CY40&gt;CZ40,$AN40&amp;$AO40,IF(CY40&lt;CZ40,$AO40&amp;$AN40,0)),$AO$74:$AO$89,1,0)=IF(CY40&gt;CZ40,$AN40&amp;$AO40,IF(CY40&lt;CZ40,$AO40&amp;$AN40,0)),$F$6,0)),IF(VLOOKUP(IF(CY40&gt;CZ40,$AN40&amp;$AO40,IF(CY40&lt;CZ40,$AO40&amp;$AN40,0)),$AO$74:$AO$89,1,0)=IF(CY40&gt;CZ40,$AN40&amp;$AO40,IF(CY40&lt;CZ40,$AO40&amp;$AN40,0)),$F$6,0)),0)*$AL40</f>
        <v>0</v>
      </c>
      <c r="NE40" s="13">
        <f t="shared" ref="NE40:NE47" si="247">IFERROR(IFERROR(IF(VLOOKUP($AN40&amp;DB40&amp;$AO40&amp;DC40,$AN$74:$AN$89,1,0)=$AN40&amp;DB40&amp;$AO40&amp;DC40,$F$5,IF(VLOOKUP(IF(DB40&gt;DC40,$AN40&amp;$AO40,IF(DB40&lt;DC40,$AO40&amp;$AN40,0)),$AO$74:$AO$89,1,0)=IF(DB40&gt;DC40,$AN40&amp;$AO40,IF(DB40&lt;DC40,$AO40&amp;$AN40,0)),$F$6,0)),IF(VLOOKUP(IF(DB40&gt;DC40,$AN40&amp;$AO40,IF(DB40&lt;DC40,$AO40&amp;$AN40,0)),$AO$74:$AO$89,1,0)=IF(DB40&gt;DC40,$AN40&amp;$AO40,IF(DB40&lt;DC40,$AO40&amp;$AN40,0)),$F$6,0)),0)*$AL40</f>
        <v>0</v>
      </c>
      <c r="NF40" s="13">
        <f t="shared" ref="NF40:NF47" si="248">IFERROR(IFERROR(IF(VLOOKUP($AN40&amp;DE40&amp;$AO40&amp;DF40,$AN$74:$AN$89,1,0)=$AN40&amp;DE40&amp;$AO40&amp;DF40,$F$5,IF(VLOOKUP(IF(DE40&gt;DF40,$AN40&amp;$AO40,IF(DE40&lt;DF40,$AO40&amp;$AN40,0)),$AO$74:$AO$89,1,0)=IF(DE40&gt;DF40,$AN40&amp;$AO40,IF(DE40&lt;DF40,$AO40&amp;$AN40,0)),$F$6,0)),IF(VLOOKUP(IF(DE40&gt;DF40,$AN40&amp;$AO40,IF(DE40&lt;DF40,$AO40&amp;$AN40,0)),$AO$74:$AO$89,1,0)=IF(DE40&gt;DF40,$AN40&amp;$AO40,IF(DE40&lt;DF40,$AO40&amp;$AN40,0)),$F$6,0)),0)*$AL40</f>
        <v>0</v>
      </c>
      <c r="NG40" s="13">
        <f t="shared" ref="NG40:NG47" si="249">IFERROR(IFERROR(IF(VLOOKUP($AN40&amp;DH40&amp;$AO40&amp;DI40,$AN$74:$AN$89,1,0)=$AN40&amp;DH40&amp;$AO40&amp;DI40,$F$5,IF(VLOOKUP(IF(DH40&gt;DI40,$AN40&amp;$AO40,IF(DH40&lt;DI40,$AO40&amp;$AN40,0)),$AO$74:$AO$89,1,0)=IF(DH40&gt;DI40,$AN40&amp;$AO40,IF(DH40&lt;DI40,$AO40&amp;$AN40,0)),$F$6,0)),IF(VLOOKUP(IF(DH40&gt;DI40,$AN40&amp;$AO40,IF(DH40&lt;DI40,$AO40&amp;$AN40,0)),$AO$74:$AO$89,1,0)=IF(DH40&gt;DI40,$AN40&amp;$AO40,IF(DH40&lt;DI40,$AO40&amp;$AN40,0)),$F$6,0)),0)*$AL40</f>
        <v>0</v>
      </c>
      <c r="NH40" s="13">
        <f t="shared" ref="NH40:NH47" si="250">IFERROR(IFERROR(IF(VLOOKUP($AN40&amp;DK40&amp;$AO40&amp;DL40,$AN$74:$AN$89,1,0)=$AN40&amp;DK40&amp;$AO40&amp;DL40,$F$5,IF(VLOOKUP(IF(DK40&gt;DL40,$AN40&amp;$AO40,IF(DK40&lt;DL40,$AO40&amp;$AN40,0)),$AO$74:$AO$89,1,0)=IF(DK40&gt;DL40,$AN40&amp;$AO40,IF(DK40&lt;DL40,$AO40&amp;$AN40,0)),$F$6,0)),IF(VLOOKUP(IF(DK40&gt;DL40,$AN40&amp;$AO40,IF(DK40&lt;DL40,$AO40&amp;$AN40,0)),$AO$74:$AO$89,1,0)=IF(DK40&gt;DL40,$AN40&amp;$AO40,IF(DK40&lt;DL40,$AO40&amp;$AN40,0)),$F$6,0)),0)*$AL40</f>
        <v>0</v>
      </c>
      <c r="NI40" s="13">
        <f t="shared" ref="NI40:NI47" si="251">IFERROR(IFERROR(IF(VLOOKUP($AN40&amp;DN40&amp;$AO40&amp;DO40,$AN$74:$AN$89,1,0)=$AN40&amp;DN40&amp;$AO40&amp;DO40,$F$5,IF(VLOOKUP(IF(DN40&gt;DO40,$AN40&amp;$AO40,IF(DN40&lt;DO40,$AO40&amp;$AN40,0)),$AO$74:$AO$89,1,0)=IF(DN40&gt;DO40,$AN40&amp;$AO40,IF(DN40&lt;DO40,$AO40&amp;$AN40,0)),$F$6,0)),IF(VLOOKUP(IF(DN40&gt;DO40,$AN40&amp;$AO40,IF(DN40&lt;DO40,$AO40&amp;$AN40,0)),$AO$74:$AO$89,1,0)=IF(DN40&gt;DO40,$AN40&amp;$AO40,IF(DN40&lt;DO40,$AO40&amp;$AN40,0)),$F$6,0)),0)*$AL40</f>
        <v>0</v>
      </c>
      <c r="NJ40" s="13">
        <f t="shared" ref="NJ40:NJ47" si="252">IFERROR(IFERROR(IF(VLOOKUP($AN40&amp;DQ40&amp;$AO40&amp;DR40,$AN$74:$AN$89,1,0)=$AN40&amp;DQ40&amp;$AO40&amp;DR40,$F$5,IF(VLOOKUP(IF(DQ40&gt;DR40,$AN40&amp;$AO40,IF(DQ40&lt;DR40,$AO40&amp;$AN40,0)),$AO$74:$AO$89,1,0)=IF(DQ40&gt;DR40,$AN40&amp;$AO40,IF(DQ40&lt;DR40,$AO40&amp;$AN40,0)),$F$6,0)),IF(VLOOKUP(IF(DQ40&gt;DR40,$AN40&amp;$AO40,IF(DQ40&lt;DR40,$AO40&amp;$AN40,0)),$AO$74:$AO$89,1,0)=IF(DQ40&gt;DR40,$AN40&amp;$AO40,IF(DQ40&lt;DR40,$AO40&amp;$AN40,0)),$F$6,0)),0)*$AL40</f>
        <v>0</v>
      </c>
      <c r="NK40" s="13">
        <f t="shared" ref="NK40:NK47" si="253">IFERROR(IFERROR(IF(VLOOKUP($AN40&amp;DT40&amp;$AO40&amp;DU40,$AN$74:$AN$89,1,0)=$AN40&amp;DT40&amp;$AO40&amp;DU40,$F$5,IF(VLOOKUP(IF(DT40&gt;DU40,$AN40&amp;$AO40,IF(DT40&lt;DU40,$AO40&amp;$AN40,0)),$AO$74:$AO$89,1,0)=IF(DT40&gt;DU40,$AN40&amp;$AO40,IF(DT40&lt;DU40,$AO40&amp;$AN40,0)),$F$6,0)),IF(VLOOKUP(IF(DT40&gt;DU40,$AN40&amp;$AO40,IF(DT40&lt;DU40,$AO40&amp;$AN40,0)),$AO$74:$AO$89,1,0)=IF(DT40&gt;DU40,$AN40&amp;$AO40,IF(DT40&lt;DU40,$AO40&amp;$AN40,0)),$F$6,0)),0)*$AL40</f>
        <v>0</v>
      </c>
      <c r="NL40" s="13">
        <f t="shared" ref="NL40:NL47" si="254">IFERROR(IFERROR(IF(VLOOKUP($AN40&amp;DW40&amp;$AO40&amp;DX40,$AN$74:$AN$89,1,0)=$AN40&amp;DW40&amp;$AO40&amp;DX40,$F$5,IF(VLOOKUP(IF(DW40&gt;DX40,$AN40&amp;$AO40,IF(DW40&lt;DX40,$AO40&amp;$AN40,0)),$AO$74:$AO$89,1,0)=IF(DW40&gt;DX40,$AN40&amp;$AO40,IF(DW40&lt;DX40,$AO40&amp;$AN40,0)),$F$6,0)),IF(VLOOKUP(IF(DW40&gt;DX40,$AN40&amp;$AO40,IF(DW40&lt;DX40,$AO40&amp;$AN40,0)),$AO$74:$AO$89,1,0)=IF(DW40&gt;DX40,$AN40&amp;$AO40,IF(DW40&lt;DX40,$AO40&amp;$AN40,0)),$F$6,0)),0)*$AL40</f>
        <v>0</v>
      </c>
      <c r="NM40" s="13">
        <f t="shared" ref="NM40:NM47" si="255">IFERROR(IFERROR(IF(VLOOKUP($AN40&amp;DZ40&amp;$AO40&amp;EA40,$AN$74:$AN$89,1,0)=$AN40&amp;DZ40&amp;$AO40&amp;EA40,$F$5,IF(VLOOKUP(IF(DZ40&gt;EA40,$AN40&amp;$AO40,IF(DZ40&lt;EA40,$AO40&amp;$AN40,0)),$AO$74:$AO$89,1,0)=IF(DZ40&gt;EA40,$AN40&amp;$AO40,IF(DZ40&lt;EA40,$AO40&amp;$AN40,0)),$F$6,0)),IF(VLOOKUP(IF(DZ40&gt;EA40,$AN40&amp;$AO40,IF(DZ40&lt;EA40,$AO40&amp;$AN40,0)),$AO$74:$AO$89,1,0)=IF(DZ40&gt;EA40,$AN40&amp;$AO40,IF(DZ40&lt;EA40,$AO40&amp;$AN40,0)),$F$6,0)),0)*$AL40</f>
        <v>0</v>
      </c>
      <c r="NN40" s="13">
        <f t="shared" ref="NN40:NN47" si="256">IFERROR(IFERROR(IF(VLOOKUP($AN40&amp;EC40&amp;$AO40&amp;ED40,$AN$74:$AN$89,1,0)=$AN40&amp;EC40&amp;$AO40&amp;ED40,$F$5,IF(VLOOKUP(IF(EC40&gt;ED40,$AN40&amp;$AO40,IF(EC40&lt;ED40,$AO40&amp;$AN40,0)),$AO$74:$AO$89,1,0)=IF(EC40&gt;ED40,$AN40&amp;$AO40,IF(EC40&lt;ED40,$AO40&amp;$AN40,0)),$F$6,0)),IF(VLOOKUP(IF(EC40&gt;ED40,$AN40&amp;$AO40,IF(EC40&lt;ED40,$AO40&amp;$AN40,0)),$AO$74:$AO$89,1,0)=IF(EC40&gt;ED40,$AN40&amp;$AO40,IF(EC40&lt;ED40,$AO40&amp;$AN40,0)),$F$6,0)),0)*$AL40</f>
        <v>0</v>
      </c>
      <c r="NO40" s="13">
        <f t="shared" ref="NO40:NO47" si="257">IFERROR(IFERROR(IF(VLOOKUP($AN40&amp;EF40&amp;$AO40&amp;EG40,$AN$74:$AN$89,1,0)=$AN40&amp;EF40&amp;$AO40&amp;EG40,$F$5,IF(VLOOKUP(IF(EF40&gt;EG40,$AN40&amp;$AO40,IF(EF40&lt;EG40,$AO40&amp;$AN40,0)),$AO$74:$AO$89,1,0)=IF(EF40&gt;EG40,$AN40&amp;$AO40,IF(EF40&lt;EG40,$AO40&amp;$AN40,0)),$F$6,0)),IF(VLOOKUP(IF(EF40&gt;EG40,$AN40&amp;$AO40,IF(EF40&lt;EG40,$AO40&amp;$AN40,0)),$AO$74:$AO$89,1,0)=IF(EF40&gt;EG40,$AN40&amp;$AO40,IF(EF40&lt;EG40,$AO40&amp;$AN40,0)),$F$6,0)),0)*$AL40</f>
        <v>0</v>
      </c>
      <c r="NP40" s="13">
        <f t="shared" ref="NP40:NP47" si="258">IFERROR(IFERROR(IF(VLOOKUP($AN40&amp;EI40&amp;$AO40&amp;EJ40,$AN$74:$AN$89,1,0)=$AN40&amp;EI40&amp;$AO40&amp;EJ40,$F$5,IF(VLOOKUP(IF(EI40&gt;EJ40,$AN40&amp;$AO40,IF(EI40&lt;EJ40,$AO40&amp;$AN40,0)),$AO$74:$AO$89,1,0)=IF(EI40&gt;EJ40,$AN40&amp;$AO40,IF(EI40&lt;EJ40,$AO40&amp;$AN40,0)),$F$6,0)),IF(VLOOKUP(IF(EI40&gt;EJ40,$AN40&amp;$AO40,IF(EI40&lt;EJ40,$AO40&amp;$AN40,0)),$AO$74:$AO$89,1,0)=IF(EI40&gt;EJ40,$AN40&amp;$AO40,IF(EI40&lt;EJ40,$AO40&amp;$AN40,0)),$F$6,0)),0)*$AL40</f>
        <v>0</v>
      </c>
      <c r="NQ40" s="13">
        <f t="shared" ref="NQ40:NQ47" si="259">IFERROR(IFERROR(IF(VLOOKUP($AN40&amp;EL40&amp;$AO40&amp;EM40,$AN$74:$AN$89,1,0)=$AN40&amp;EL40&amp;$AO40&amp;EM40,$F$5,IF(VLOOKUP(IF(EL40&gt;EM40,$AN40&amp;$AO40,IF(EL40&lt;EM40,$AO40&amp;$AN40,0)),$AO$74:$AO$89,1,0)=IF(EL40&gt;EM40,$AN40&amp;$AO40,IF(EL40&lt;EM40,$AO40&amp;$AN40,0)),$F$6,0)),IF(VLOOKUP(IF(EL40&gt;EM40,$AN40&amp;$AO40,IF(EL40&lt;EM40,$AO40&amp;$AN40,0)),$AO$74:$AO$89,1,0)=IF(EL40&gt;EM40,$AN40&amp;$AO40,IF(EL40&lt;EM40,$AO40&amp;$AN40,0)),$F$6,0)),0)*$AL40</f>
        <v>0</v>
      </c>
      <c r="NR40" s="13">
        <f t="shared" ref="NR40:NR47" si="260">IFERROR(IFERROR(IF(VLOOKUP($AN40&amp;EO40&amp;$AO40&amp;EP40,$AN$74:$AN$89,1,0)=$AN40&amp;EO40&amp;$AO40&amp;EP40,$F$5,IF(VLOOKUP(IF(EO40&gt;EP40,$AN40&amp;$AO40,IF(EO40&lt;EP40,$AO40&amp;$AN40,0)),$AO$74:$AO$89,1,0)=IF(EO40&gt;EP40,$AN40&amp;$AO40,IF(EO40&lt;EP40,$AO40&amp;$AN40,0)),$F$6,0)),IF(VLOOKUP(IF(EO40&gt;EP40,$AN40&amp;$AO40,IF(EO40&lt;EP40,$AO40&amp;$AN40,0)),$AO$74:$AO$89,1,0)=IF(EO40&gt;EP40,$AN40&amp;$AO40,IF(EO40&lt;EP40,$AO40&amp;$AN40,0)),$F$6,0)),0)*$AL40</f>
        <v>0</v>
      </c>
      <c r="NS40" s="13">
        <f t="shared" ref="NS40:NS47" si="261">IFERROR(IFERROR(IF(VLOOKUP($AN40&amp;ER40&amp;$AO40&amp;ES40,$AN$74:$AN$89,1,0)=$AN40&amp;ER40&amp;$AO40&amp;ES40,$F$5,IF(VLOOKUP(IF(ER40&gt;ES40,$AN40&amp;$AO40,IF(ER40&lt;ES40,$AO40&amp;$AN40,0)),$AO$74:$AO$89,1,0)=IF(ER40&gt;ES40,$AN40&amp;$AO40,IF(ER40&lt;ES40,$AO40&amp;$AN40,0)),$F$6,0)),IF(VLOOKUP(IF(ER40&gt;ES40,$AN40&amp;$AO40,IF(ER40&lt;ES40,$AO40&amp;$AN40,0)),$AO$74:$AO$89,1,0)=IF(ER40&gt;ES40,$AN40&amp;$AO40,IF(ER40&lt;ES40,$AO40&amp;$AN40,0)),$F$6,0)),0)*$AL40</f>
        <v>0</v>
      </c>
      <c r="NT40" s="13">
        <f t="shared" ref="NT40:NT47" si="262">IFERROR(IFERROR(IF(VLOOKUP($AN40&amp;EU40&amp;$AO40&amp;EV40,$AN$74:$AN$89,1,0)=$AN40&amp;EU40&amp;$AO40&amp;EV40,$F$5,IF(VLOOKUP(IF(EU40&gt;EV40,$AN40&amp;$AO40,IF(EU40&lt;EV40,$AO40&amp;$AN40,0)),$AO$74:$AO$89,1,0)=IF(EU40&gt;EV40,$AN40&amp;$AO40,IF(EU40&lt;EV40,$AO40&amp;$AN40,0)),$F$6,0)),IF(VLOOKUP(IF(EU40&gt;EV40,$AN40&amp;$AO40,IF(EU40&lt;EV40,$AO40&amp;$AN40,0)),$AO$74:$AO$89,1,0)=IF(EU40&gt;EV40,$AN40&amp;$AO40,IF(EU40&lt;EV40,$AO40&amp;$AN40,0)),$F$6,0)),0)*$AL40</f>
        <v>0</v>
      </c>
      <c r="NU40" s="13">
        <f t="shared" ref="NU40:NU47" si="263">IFERROR(IFERROR(IF(VLOOKUP($AN40&amp;EX40&amp;$AO40&amp;EY40,$AN$74:$AN$89,1,0)=$AN40&amp;EX40&amp;$AO40&amp;EY40,$F$5,IF(VLOOKUP(IF(EX40&gt;EY40,$AN40&amp;$AO40,IF(EX40&lt;EY40,$AO40&amp;$AN40,0)),$AO$74:$AO$89,1,0)=IF(EX40&gt;EY40,$AN40&amp;$AO40,IF(EX40&lt;EY40,$AO40&amp;$AN40,0)),$F$6,0)),IF(VLOOKUP(IF(EX40&gt;EY40,$AN40&amp;$AO40,IF(EX40&lt;EY40,$AO40&amp;$AN40,0)),$AO$74:$AO$89,1,0)=IF(EX40&gt;EY40,$AN40&amp;$AO40,IF(EX40&lt;EY40,$AO40&amp;$AN40,0)),$F$6,0)),0)*$AL40</f>
        <v>0</v>
      </c>
      <c r="NV40" s="13">
        <f t="shared" ref="NV40:NV47" si="264">IFERROR(IFERROR(IF(VLOOKUP($AN40&amp;FA40&amp;$AO40&amp;FB40,$AN$74:$AN$89,1,0)=$AN40&amp;FA40&amp;$AO40&amp;FB40,$F$5,IF(VLOOKUP(IF(FA40&gt;FB40,$AN40&amp;$AO40,IF(FA40&lt;FB40,$AO40&amp;$AN40,0)),$AO$74:$AO$89,1,0)=IF(FA40&gt;FB40,$AN40&amp;$AO40,IF(FA40&lt;FB40,$AO40&amp;$AN40,0)),$F$6,0)),IF(VLOOKUP(IF(FA40&gt;FB40,$AN40&amp;$AO40,IF(FA40&lt;FB40,$AO40&amp;$AN40,0)),$AO$74:$AO$89,1,0)=IF(FA40&gt;FB40,$AN40&amp;$AO40,IF(FA40&lt;FB40,$AO40&amp;$AN40,0)),$F$6,0)),0)*$AL40</f>
        <v>0</v>
      </c>
      <c r="NW40" s="13">
        <f t="shared" ref="NW40:NW47" si="265">IFERROR(IFERROR(IF(VLOOKUP($AN40&amp;FD40&amp;$AO40&amp;FE40,$AN$74:$AN$89,1,0)=$AN40&amp;FD40&amp;$AO40&amp;FE40,$F$5,IF(VLOOKUP(IF(FD40&gt;FE40,$AN40&amp;$AO40,IF(FD40&lt;FE40,$AO40&amp;$AN40,0)),$AO$74:$AO$89,1,0)=IF(FD40&gt;FE40,$AN40&amp;$AO40,IF(FD40&lt;FE40,$AO40&amp;$AN40,0)),$F$6,0)),IF(VLOOKUP(IF(FD40&gt;FE40,$AN40&amp;$AO40,IF(FD40&lt;FE40,$AO40&amp;$AN40,0)),$AO$74:$AO$89,1,0)=IF(FD40&gt;FE40,$AN40&amp;$AO40,IF(FD40&lt;FE40,$AO40&amp;$AN40,0)),$F$6,0)),0)*$AL40</f>
        <v>0</v>
      </c>
      <c r="NX40" s="13">
        <f t="shared" ref="NX40:NX47" si="266">IFERROR(IFERROR(IF(VLOOKUP($AN40&amp;FG40&amp;$AO40&amp;FH40,$AN$74:$AN$89,1,0)=$AN40&amp;FG40&amp;$AO40&amp;FH40,$F$5,IF(VLOOKUP(IF(FG40&gt;FH40,$AN40&amp;$AO40,IF(FG40&lt;FH40,$AO40&amp;$AN40,0)),$AO$74:$AO$89,1,0)=IF(FG40&gt;FH40,$AN40&amp;$AO40,IF(FG40&lt;FH40,$AO40&amp;$AN40,0)),$F$6,0)),IF(VLOOKUP(IF(FG40&gt;FH40,$AN40&amp;$AO40,IF(FG40&lt;FH40,$AO40&amp;$AN40,0)),$AO$74:$AO$89,1,0)=IF(FG40&gt;FH40,$AN40&amp;$AO40,IF(FG40&lt;FH40,$AO40&amp;$AN40,0)),$F$6,0)),0)*$AL40</f>
        <v>0</v>
      </c>
      <c r="NY40" s="13">
        <f t="shared" ref="NY40:NY47" si="267">IFERROR(IFERROR(IF(VLOOKUP($AN40&amp;FJ40&amp;$AO40&amp;FK40,$AN$74:$AN$89,1,0)=$AN40&amp;FJ40&amp;$AO40&amp;FK40,$F$5,IF(VLOOKUP(IF(FJ40&gt;FK40,$AN40&amp;$AO40,IF(FJ40&lt;FK40,$AO40&amp;$AN40,0)),$AO$74:$AO$89,1,0)=IF(FJ40&gt;FK40,$AN40&amp;$AO40,IF(FJ40&lt;FK40,$AO40&amp;$AN40,0)),$F$6,0)),IF(VLOOKUP(IF(FJ40&gt;FK40,$AN40&amp;$AO40,IF(FJ40&lt;FK40,$AO40&amp;$AN40,0)),$AO$74:$AO$89,1,0)=IF(FJ40&gt;FK40,$AN40&amp;$AO40,IF(FJ40&lt;FK40,$AO40&amp;$AN40,0)),$F$6,0)),0)*$AL40</f>
        <v>0</v>
      </c>
      <c r="NZ40" s="13">
        <f t="shared" ref="NZ40:NZ47" si="268">IFERROR(IFERROR(IF(VLOOKUP($AN40&amp;FM40&amp;$AO40&amp;FN40,$AN$74:$AN$89,1,0)=$AN40&amp;FM40&amp;$AO40&amp;FN40,$F$5,IF(VLOOKUP(IF(FM40&gt;FN40,$AN40&amp;$AO40,IF(FM40&lt;FN40,$AO40&amp;$AN40,0)),$AO$74:$AO$89,1,0)=IF(FM40&gt;FN40,$AN40&amp;$AO40,IF(FM40&lt;FN40,$AO40&amp;$AN40,0)),$F$6,0)),IF(VLOOKUP(IF(FM40&gt;FN40,$AN40&amp;$AO40,IF(FM40&lt;FN40,$AO40&amp;$AN40,0)),$AO$74:$AO$89,1,0)=IF(FM40&gt;FN40,$AN40&amp;$AO40,IF(FM40&lt;FN40,$AO40&amp;$AN40,0)),$F$6,0)),0)*$AL40</f>
        <v>0</v>
      </c>
      <c r="OA40" s="13">
        <f t="shared" ref="OA40:OA47" si="269">IFERROR(IFERROR(IF(VLOOKUP($AN40&amp;FP40&amp;$AO40&amp;FQ40,$AN$74:$AN$89,1,0)=$AN40&amp;FP40&amp;$AO40&amp;FQ40,$F$5,IF(VLOOKUP(IF(FP40&gt;FQ40,$AN40&amp;$AO40,IF(FP40&lt;FQ40,$AO40&amp;$AN40,0)),$AO$74:$AO$89,1,0)=IF(FP40&gt;FQ40,$AN40&amp;$AO40,IF(FP40&lt;FQ40,$AO40&amp;$AN40,0)),$F$6,0)),IF(VLOOKUP(IF(FP40&gt;FQ40,$AN40&amp;$AO40,IF(FP40&lt;FQ40,$AO40&amp;$AN40,0)),$AO$74:$AO$89,1,0)=IF(FP40&gt;FQ40,$AN40&amp;$AO40,IF(FP40&lt;FQ40,$AO40&amp;$AN40,0)),$F$6,0)),0)*$AL40</f>
        <v>0</v>
      </c>
      <c r="OB40" s="13">
        <f t="shared" ref="OB40:OB47" si="270">IFERROR(IFERROR(IF(VLOOKUP($AN40&amp;FS40&amp;$AO40&amp;FT40,$AN$74:$AN$89,1,0)=$AN40&amp;FS40&amp;$AO40&amp;FT40,$F$5,IF(VLOOKUP(IF(FS40&gt;FT40,$AN40&amp;$AO40,IF(FS40&lt;FT40,$AO40&amp;$AN40,0)),$AO$74:$AO$89,1,0)=IF(FS40&gt;FT40,$AN40&amp;$AO40,IF(FS40&lt;FT40,$AO40&amp;$AN40,0)),$F$6,0)),IF(VLOOKUP(IF(FS40&gt;FT40,$AN40&amp;$AO40,IF(FS40&lt;FT40,$AO40&amp;$AN40,0)),$AO$74:$AO$89,1,0)=IF(FS40&gt;FT40,$AN40&amp;$AO40,IF(FS40&lt;FT40,$AO40&amp;$AN40,0)),$F$6,0)),0)*$AL40</f>
        <v>0</v>
      </c>
      <c r="OC40" s="13">
        <f t="shared" ref="OC40:OC47" si="271">IFERROR(IFERROR(IF(VLOOKUP($AN40&amp;FV40&amp;$AO40&amp;FW40,$AN$74:$AN$89,1,0)=$AN40&amp;FV40&amp;$AO40&amp;FW40,$F$5,IF(VLOOKUP(IF(FV40&gt;FW40,$AN40&amp;$AO40,IF(FV40&lt;FW40,$AO40&amp;$AN40,0)),$AO$74:$AO$89,1,0)=IF(FV40&gt;FW40,$AN40&amp;$AO40,IF(FV40&lt;FW40,$AO40&amp;$AN40,0)),$F$6,0)),IF(VLOOKUP(IF(FV40&gt;FW40,$AN40&amp;$AO40,IF(FV40&lt;FW40,$AO40&amp;$AN40,0)),$AO$74:$AO$89,1,0)=IF(FV40&gt;FW40,$AN40&amp;$AO40,IF(FV40&lt;FW40,$AO40&amp;$AN40,0)),$F$6,0)),0)*$AL40</f>
        <v>0</v>
      </c>
      <c r="OD40" s="13">
        <f t="shared" ref="OD40:OD47" si="272">IFERROR(IFERROR(IF(VLOOKUP($AN40&amp;FY40&amp;$AO40&amp;FZ40,$AN$74:$AN$89,1,0)=$AN40&amp;FY40&amp;$AO40&amp;FZ40,$F$5,IF(VLOOKUP(IF(FY40&gt;FZ40,$AN40&amp;$AO40,IF(FY40&lt;FZ40,$AO40&amp;$AN40,0)),$AO$74:$AO$89,1,0)=IF(FY40&gt;FZ40,$AN40&amp;$AO40,IF(FY40&lt;FZ40,$AO40&amp;$AN40,0)),$F$6,0)),IF(VLOOKUP(IF(FY40&gt;FZ40,$AN40&amp;$AO40,IF(FY40&lt;FZ40,$AO40&amp;$AN40,0)),$AO$74:$AO$89,1,0)=IF(FY40&gt;FZ40,$AN40&amp;$AO40,IF(FY40&lt;FZ40,$AO40&amp;$AN40,0)),$F$6,0)),0)*$AL40</f>
        <v>0</v>
      </c>
      <c r="OE40" s="13">
        <f t="shared" ref="OE40:OE47" si="273">IFERROR(IFERROR(IF(VLOOKUP($AN40&amp;GB40&amp;$AO40&amp;GC40,$AN$74:$AN$89,1,0)=$AN40&amp;GB40&amp;$AO40&amp;GC40,$F$5,IF(VLOOKUP(IF(GB40&gt;GC40,$AN40&amp;$AO40,IF(GB40&lt;GC40,$AO40&amp;$AN40,0)),$AO$74:$AO$89,1,0)=IF(GB40&gt;GC40,$AN40&amp;$AO40,IF(GB40&lt;GC40,$AO40&amp;$AN40,0)),$F$6,0)),IF(VLOOKUP(IF(GB40&gt;GC40,$AN40&amp;$AO40,IF(GB40&lt;GC40,$AO40&amp;$AN40,0)),$AO$74:$AO$89,1,0)=IF(GB40&gt;GC40,$AN40&amp;$AO40,IF(GB40&lt;GC40,$AO40&amp;$AN40,0)),$F$6,0)),0)*$AL40</f>
        <v>0</v>
      </c>
      <c r="OF40" s="13">
        <f t="shared" ref="OF40:OF47" si="274">IFERROR(IFERROR(IF(VLOOKUP($AN40&amp;GE40&amp;$AO40&amp;GF40,$AN$74:$AN$89,1,0)=$AN40&amp;GE40&amp;$AO40&amp;GF40,$F$5,IF(VLOOKUP(IF(GE40&gt;GF40,$AN40&amp;$AO40,IF(GE40&lt;GF40,$AO40&amp;$AN40,0)),$AO$74:$AO$89,1,0)=IF(GE40&gt;GF40,$AN40&amp;$AO40,IF(GE40&lt;GF40,$AO40&amp;$AN40,0)),$F$6,0)),IF(VLOOKUP(IF(GE40&gt;GF40,$AN40&amp;$AO40,IF(GE40&lt;GF40,$AO40&amp;$AN40,0)),$AO$74:$AO$89,1,0)=IF(GE40&gt;GF40,$AN40&amp;$AO40,IF(GE40&lt;GF40,$AO40&amp;$AN40,0)),$F$6,0)),0)*$AL40</f>
        <v>0</v>
      </c>
      <c r="OG40" s="13">
        <f t="shared" ref="OG40:OG47" si="275">IFERROR(IFERROR(IF(VLOOKUP($AN40&amp;GH40&amp;$AO40&amp;GI40,$AN$74:$AN$89,1,0)=$AN40&amp;GH40&amp;$AO40&amp;GI40,$F$5,IF(VLOOKUP(IF(GH40&gt;GI40,$AN40&amp;$AO40,IF(GH40&lt;GI40,$AO40&amp;$AN40,0)),$AO$74:$AO$89,1,0)=IF(GH40&gt;GI40,$AN40&amp;$AO40,IF(GH40&lt;GI40,$AO40&amp;$AN40,0)),$F$6,0)),IF(VLOOKUP(IF(GH40&gt;GI40,$AN40&amp;$AO40,IF(GH40&lt;GI40,$AO40&amp;$AN40,0)),$AO$74:$AO$89,1,0)=IF(GH40&gt;GI40,$AN40&amp;$AO40,IF(GH40&lt;GI40,$AO40&amp;$AN40,0)),$F$6,0)),0)*$AL40</f>
        <v>0</v>
      </c>
      <c r="OH40" s="13">
        <f t="shared" ref="OH40:OH47" si="276">IFERROR(IFERROR(IF(VLOOKUP($AN40&amp;GK40&amp;$AO40&amp;GL40,$AN$74:$AN$89,1,0)=$AN40&amp;GK40&amp;$AO40&amp;GL40,$F$5,IF(VLOOKUP(IF(GK40&gt;GL40,$AN40&amp;$AO40,IF(GK40&lt;GL40,$AO40&amp;$AN40,0)),$AO$74:$AO$89,1,0)=IF(GK40&gt;GL40,$AN40&amp;$AO40,IF(GK40&lt;GL40,$AO40&amp;$AN40,0)),$F$6,0)),IF(VLOOKUP(IF(GK40&gt;GL40,$AN40&amp;$AO40,IF(GK40&lt;GL40,$AO40&amp;$AN40,0)),$AO$74:$AO$89,1,0)=IF(GK40&gt;GL40,$AN40&amp;$AO40,IF(GK40&lt;GL40,$AO40&amp;$AN40,0)),$F$6,0)),0)*$AL40</f>
        <v>0</v>
      </c>
      <c r="OI40" s="13">
        <f t="shared" ref="OI40:OI47" si="277">IFERROR(IFERROR(IF(VLOOKUP($AN40&amp;GN40&amp;$AO40&amp;GO40,$AN$74:$AN$89,1,0)=$AN40&amp;GN40&amp;$AO40&amp;GO40,$F$5,IF(VLOOKUP(IF(GN40&gt;GO40,$AN40&amp;$AO40,IF(GN40&lt;GO40,$AO40&amp;$AN40,0)),$AO$74:$AO$89,1,0)=IF(GN40&gt;GO40,$AN40&amp;$AO40,IF(GN40&lt;GO40,$AO40&amp;$AN40,0)),$F$6,0)),IF(VLOOKUP(IF(GN40&gt;GO40,$AN40&amp;$AO40,IF(GN40&lt;GO40,$AO40&amp;$AN40,0)),$AO$74:$AO$89,1,0)=IF(GN40&gt;GO40,$AN40&amp;$AO40,IF(GN40&lt;GO40,$AO40&amp;$AN40,0)),$F$6,0)),0)*$AL40</f>
        <v>0</v>
      </c>
      <c r="OJ40" s="13">
        <f t="shared" ref="OJ40:OJ47" si="278">IFERROR(IFERROR(IF(VLOOKUP($AN40&amp;GQ40&amp;$AO40&amp;GR40,$AN$74:$AN$89,1,0)=$AN40&amp;GQ40&amp;$AO40&amp;GR40,$F$5,IF(VLOOKUP(IF(GQ40&gt;GR40,$AN40&amp;$AO40,IF(GQ40&lt;GR40,$AO40&amp;$AN40,0)),$AO$74:$AO$89,1,0)=IF(GQ40&gt;GR40,$AN40&amp;$AO40,IF(GQ40&lt;GR40,$AO40&amp;$AN40,0)),$F$6,0)),IF(VLOOKUP(IF(GQ40&gt;GR40,$AN40&amp;$AO40,IF(GQ40&lt;GR40,$AO40&amp;$AN40,0)),$AO$74:$AO$89,1,0)=IF(GQ40&gt;GR40,$AN40&amp;$AO40,IF(GQ40&lt;GR40,$AO40&amp;$AN40,0)),$F$6,0)),0)*$AL40</f>
        <v>0</v>
      </c>
      <c r="OK40" s="13">
        <f t="shared" ref="OK40:OK47" si="279">IFERROR(IFERROR(IF(VLOOKUP($AN40&amp;GT40&amp;$AO40&amp;GU40,$AN$74:$AN$89,1,0)=$AN40&amp;GT40&amp;$AO40&amp;GU40,$F$5,IF(VLOOKUP(IF(GT40&gt;GU40,$AN40&amp;$AO40,IF(GT40&lt;GU40,$AO40&amp;$AN40,0)),$AO$74:$AO$89,1,0)=IF(GT40&gt;GU40,$AN40&amp;$AO40,IF(GT40&lt;GU40,$AO40&amp;$AN40,0)),$F$6,0)),IF(VLOOKUP(IF(GT40&gt;GU40,$AN40&amp;$AO40,IF(GT40&lt;GU40,$AO40&amp;$AN40,0)),$AO$74:$AO$89,1,0)=IF(GT40&gt;GU40,$AN40&amp;$AO40,IF(GT40&lt;GU40,$AO40&amp;$AN40,0)),$F$6,0)),0)*$AL40</f>
        <v>0</v>
      </c>
      <c r="OL40" s="13">
        <f t="shared" ref="OL40:OL47" si="280">IFERROR(IFERROR(IF(VLOOKUP($AN40&amp;GW40&amp;$AO40&amp;GX40,$AN$74:$AN$89,1,0)=$AN40&amp;GW40&amp;$AO40&amp;GX40,$F$5,IF(VLOOKUP(IF(GW40&gt;GX40,$AN40&amp;$AO40,IF(GW40&lt;GX40,$AO40&amp;$AN40,0)),$AO$74:$AO$89,1,0)=IF(GW40&gt;GX40,$AN40&amp;$AO40,IF(GW40&lt;GX40,$AO40&amp;$AN40,0)),$F$6,0)),IF(VLOOKUP(IF(GW40&gt;GX40,$AN40&amp;$AO40,IF(GW40&lt;GX40,$AO40&amp;$AN40,0)),$AO$74:$AO$89,1,0)=IF(GW40&gt;GX40,$AN40&amp;$AO40,IF(GW40&lt;GX40,$AO40&amp;$AN40,0)),$F$6,0)),0)*$AL40</f>
        <v>0</v>
      </c>
      <c r="OM40" s="13">
        <f t="shared" ref="OM40:OM47" si="281">IFERROR(IFERROR(IF(VLOOKUP($AN40&amp;GZ40&amp;$AO40&amp;HA40,$AN$74:$AN$89,1,0)=$AN40&amp;GZ40&amp;$AO40&amp;HA40,$F$5,IF(VLOOKUP(IF(GZ40&gt;HA40,$AN40&amp;$AO40,IF(GZ40&lt;HA40,$AO40&amp;$AN40,0)),$AO$74:$AO$89,1,0)=IF(GZ40&gt;HA40,$AN40&amp;$AO40,IF(GZ40&lt;HA40,$AO40&amp;$AN40,0)),$F$6,0)),IF(VLOOKUP(IF(GZ40&gt;HA40,$AN40&amp;$AO40,IF(GZ40&lt;HA40,$AO40&amp;$AN40,0)),$AO$74:$AO$89,1,0)=IF(GZ40&gt;HA40,$AN40&amp;$AO40,IF(GZ40&lt;HA40,$AO40&amp;$AN40,0)),$F$6,0)),0)*$AL40</f>
        <v>0</v>
      </c>
      <c r="ON40" s="13">
        <f t="shared" ref="ON40:ON47" si="282">IFERROR(IFERROR(IF(VLOOKUP($AN40&amp;HC40&amp;$AO40&amp;HD40,$AN$74:$AN$89,1,0)=$AN40&amp;HC40&amp;$AO40&amp;HD40,$F$5,IF(VLOOKUP(IF(HC40&gt;HD40,$AN40&amp;$AO40,IF(HC40&lt;HD40,$AO40&amp;$AN40,0)),$AO$74:$AO$89,1,0)=IF(HC40&gt;HD40,$AN40&amp;$AO40,IF(HC40&lt;HD40,$AO40&amp;$AN40,0)),$F$6,0)),IF(VLOOKUP(IF(HC40&gt;HD40,$AN40&amp;$AO40,IF(HC40&lt;HD40,$AO40&amp;$AN40,0)),$AO$74:$AO$89,1,0)=IF(HC40&gt;HD40,$AN40&amp;$AO40,IF(HC40&lt;HD40,$AO40&amp;$AN40,0)),$F$6,0)),0)*$AL40</f>
        <v>0</v>
      </c>
      <c r="OO40" s="13">
        <f t="shared" ref="OO40:OO47" si="283">IFERROR(IFERROR(IF(VLOOKUP($AN40&amp;HF40&amp;$AO40&amp;HG40,$AN$74:$AN$89,1,0)=$AN40&amp;HF40&amp;$AO40&amp;HG40,$F$5,IF(VLOOKUP(IF(HF40&gt;HG40,$AN40&amp;$AO40,IF(HF40&lt;HG40,$AO40&amp;$AN40,0)),$AO$74:$AO$89,1,0)=IF(HF40&gt;HG40,$AN40&amp;$AO40,IF(HF40&lt;HG40,$AO40&amp;$AN40,0)),$F$6,0)),IF(VLOOKUP(IF(HF40&gt;HG40,$AN40&amp;$AO40,IF(HF40&lt;HG40,$AO40&amp;$AN40,0)),$AO$74:$AO$89,1,0)=IF(HF40&gt;HG40,$AN40&amp;$AO40,IF(HF40&lt;HG40,$AO40&amp;$AN40,0)),$F$6,0)),0)*$AL40</f>
        <v>0</v>
      </c>
      <c r="OP40" s="13">
        <f t="shared" ref="OP40:OP47" si="284">IFERROR(IFERROR(IF(VLOOKUP($AN40&amp;HI40&amp;$AO40&amp;HJ40,$AN$74:$AN$89,1,0)=$AN40&amp;HI40&amp;$AO40&amp;HJ40,$F$5,IF(VLOOKUP(IF(HI40&gt;HJ40,$AN40&amp;$AO40,IF(HI40&lt;HJ40,$AO40&amp;$AN40,0)),$AO$74:$AO$89,1,0)=IF(HI40&gt;HJ40,$AN40&amp;$AO40,IF(HI40&lt;HJ40,$AO40&amp;$AN40,0)),$F$6,0)),IF(VLOOKUP(IF(HI40&gt;HJ40,$AN40&amp;$AO40,IF(HI40&lt;HJ40,$AO40&amp;$AN40,0)),$AO$74:$AO$89,1,0)=IF(HI40&gt;HJ40,$AN40&amp;$AO40,IF(HI40&lt;HJ40,$AO40&amp;$AN40,0)),$F$6,0)),0)*$AL40</f>
        <v>0</v>
      </c>
      <c r="OQ40" s="13">
        <f t="shared" ref="OQ40:OQ47" si="285">IFERROR(IFERROR(IF(VLOOKUP($AN40&amp;HL40&amp;$AO40&amp;HM40,$AN$74:$AN$89,1,0)=$AN40&amp;HL40&amp;$AO40&amp;HM40,$F$5,IF(VLOOKUP(IF(HL40&gt;HM40,$AN40&amp;$AO40,IF(HL40&lt;HM40,$AO40&amp;$AN40,0)),$AO$74:$AO$89,1,0)=IF(HL40&gt;HM40,$AN40&amp;$AO40,IF(HL40&lt;HM40,$AO40&amp;$AN40,0)),$F$6,0)),IF(VLOOKUP(IF(HL40&gt;HM40,$AN40&amp;$AO40,IF(HL40&lt;HM40,$AO40&amp;$AN40,0)),$AO$74:$AO$89,1,0)=IF(HL40&gt;HM40,$AN40&amp;$AO40,IF(HL40&lt;HM40,$AO40&amp;$AN40,0)),$F$6,0)),0)*$AL40</f>
        <v>0</v>
      </c>
      <c r="OR40" s="13">
        <f t="shared" ref="OR40:OR47" si="286">IFERROR(IFERROR(IF(VLOOKUP($AN40&amp;HO40&amp;$AO40&amp;HP40,$AN$74:$AN$89,1,0)=$AN40&amp;HO40&amp;$AO40&amp;HP40,$F$5,IF(VLOOKUP(IF(HO40&gt;HP40,$AN40&amp;$AO40,IF(HO40&lt;HP40,$AO40&amp;$AN40,0)),$AO$74:$AO$89,1,0)=IF(HO40&gt;HP40,$AN40&amp;$AO40,IF(HO40&lt;HP40,$AO40&amp;$AN40,0)),$F$6,0)),IF(VLOOKUP(IF(HO40&gt;HP40,$AN40&amp;$AO40,IF(HO40&lt;HP40,$AO40&amp;$AN40,0)),$AO$74:$AO$89,1,0)=IF(HO40&gt;HP40,$AN40&amp;$AO40,IF(HO40&lt;HP40,$AO40&amp;$AN40,0)),$F$6,0)),0)*$AL40</f>
        <v>0</v>
      </c>
      <c r="OS40" s="13">
        <f t="shared" ref="OS40:OS47" si="287">IFERROR(IFERROR(IF(VLOOKUP($AN40&amp;HR40&amp;$AO40&amp;HS40,$AN$74:$AN$89,1,0)=$AN40&amp;HR40&amp;$AO40&amp;HS40,$F$5,IF(VLOOKUP(IF(HR40&gt;HS40,$AN40&amp;$AO40,IF(HR40&lt;HS40,$AO40&amp;$AN40,0)),$AO$74:$AO$89,1,0)=IF(HR40&gt;HS40,$AN40&amp;$AO40,IF(HR40&lt;HS40,$AO40&amp;$AN40,0)),$F$6,0)),IF(VLOOKUP(IF(HR40&gt;HS40,$AN40&amp;$AO40,IF(HR40&lt;HS40,$AO40&amp;$AN40,0)),$AO$74:$AO$89,1,0)=IF(HR40&gt;HS40,$AN40&amp;$AO40,IF(HR40&lt;HS40,$AO40&amp;$AN40,0)),$F$6,0)),0)*$AL40</f>
        <v>0</v>
      </c>
      <c r="OT40" s="13">
        <f t="shared" ref="OT40:OT47" si="288">IFERROR(IFERROR(IF(VLOOKUP($AN40&amp;HU40&amp;$AO40&amp;HV40,$AN$74:$AN$89,1,0)=$AN40&amp;HU40&amp;$AO40&amp;HV40,$F$5,IF(VLOOKUP(IF(HU40&gt;HV40,$AN40&amp;$AO40,IF(HU40&lt;HV40,$AO40&amp;$AN40,0)),$AO$74:$AO$89,1,0)=IF(HU40&gt;HV40,$AN40&amp;$AO40,IF(HU40&lt;HV40,$AO40&amp;$AN40,0)),$F$6,0)),IF(VLOOKUP(IF(HU40&gt;HV40,$AN40&amp;$AO40,IF(HU40&lt;HV40,$AO40&amp;$AN40,0)),$AO$74:$AO$89,1,0)=IF(HU40&gt;HV40,$AN40&amp;$AO40,IF(HU40&lt;HV40,$AO40&amp;$AN40,0)),$F$6,0)),0)*$AL40</f>
        <v>0</v>
      </c>
      <c r="OU40" s="13">
        <f t="shared" ref="OU40:OU47" si="289">IFERROR(IFERROR(IF(VLOOKUP($AN40&amp;HX40&amp;$AO40&amp;HY40,$AN$74:$AN$89,1,0)=$AN40&amp;HX40&amp;$AO40&amp;HY40,$F$5,IF(VLOOKUP(IF(HX40&gt;HY40,$AN40&amp;$AO40,IF(HX40&lt;HY40,$AO40&amp;$AN40,0)),$AO$74:$AO$89,1,0)=IF(HX40&gt;HY40,$AN40&amp;$AO40,IF(HX40&lt;HY40,$AO40&amp;$AN40,0)),$F$6,0)),IF(VLOOKUP(IF(HX40&gt;HY40,$AN40&amp;$AO40,IF(HX40&lt;HY40,$AO40&amp;$AN40,0)),$AO$74:$AO$89,1,0)=IF(HX40&gt;HY40,$AN40&amp;$AO40,IF(HX40&lt;HY40,$AO40&amp;$AN40,0)),$F$6,0)),0)*$AL40</f>
        <v>0</v>
      </c>
      <c r="OV40" s="13">
        <f t="shared" ref="OV40:OV47" si="290">IFERROR(IFERROR(IF(VLOOKUP($AN40&amp;IA40&amp;$AO40&amp;IB40,$AN$74:$AN$89,1,0)=$AN40&amp;IA40&amp;$AO40&amp;IB40,$F$5,IF(VLOOKUP(IF(IA40&gt;IB40,$AN40&amp;$AO40,IF(IA40&lt;IB40,$AO40&amp;$AN40,0)),$AO$74:$AO$89,1,0)=IF(IA40&gt;IB40,$AN40&amp;$AO40,IF(IA40&lt;IB40,$AO40&amp;$AN40,0)),$F$6,0)),IF(VLOOKUP(IF(IA40&gt;IB40,$AN40&amp;$AO40,IF(IA40&lt;IB40,$AO40&amp;$AN40,0)),$AO$74:$AO$89,1,0)=IF(IA40&gt;IB40,$AN40&amp;$AO40,IF(IA40&lt;IB40,$AO40&amp;$AN40,0)),$F$6,0)),0)*$AL40</f>
        <v>0</v>
      </c>
      <c r="OW40" s="13">
        <f t="shared" ref="OW40:OW47" si="291">IFERROR(IFERROR(IF(VLOOKUP($AN40&amp;ID40&amp;$AO40&amp;IE40,$AN$74:$AN$89,1,0)=$AN40&amp;ID40&amp;$AO40&amp;IE40,$F$5,IF(VLOOKUP(IF(ID40&gt;IE40,$AN40&amp;$AO40,IF(ID40&lt;IE40,$AO40&amp;$AN40,0)),$AO$74:$AO$89,1,0)=IF(ID40&gt;IE40,$AN40&amp;$AO40,IF(ID40&lt;IE40,$AO40&amp;$AN40,0)),$F$6,0)),IF(VLOOKUP(IF(ID40&gt;IE40,$AN40&amp;$AO40,IF(ID40&lt;IE40,$AO40&amp;$AN40,0)),$AO$74:$AO$89,1,0)=IF(ID40&gt;IE40,$AN40&amp;$AO40,IF(ID40&lt;IE40,$AO40&amp;$AN40,0)),$F$6,0)),0)*$AL40</f>
        <v>0</v>
      </c>
      <c r="OX40" s="13">
        <f t="shared" ref="OX40:OX47" si="292">IFERROR(IFERROR(IF(VLOOKUP($AN40&amp;IG40&amp;$AO40&amp;IH40,$AN$74:$AN$89,1,0)=$AN40&amp;IG40&amp;$AO40&amp;IH40,$F$5,IF(VLOOKUP(IF(IG40&gt;IH40,$AN40&amp;$AO40,IF(IG40&lt;IH40,$AO40&amp;$AN40,0)),$AO$74:$AO$89,1,0)=IF(IG40&gt;IH40,$AN40&amp;$AO40,IF(IG40&lt;IH40,$AO40&amp;$AN40,0)),$F$6,0)),IF(VLOOKUP(IF(IG40&gt;IH40,$AN40&amp;$AO40,IF(IG40&lt;IH40,$AO40&amp;$AN40,0)),$AO$74:$AO$89,1,0)=IF(IG40&gt;IH40,$AN40&amp;$AO40,IF(IG40&lt;IH40,$AO40&amp;$AN40,0)),$F$6,0)),0)*$AL40</f>
        <v>0</v>
      </c>
      <c r="OY40" s="13">
        <f t="shared" ref="OY40:OY47" si="293">IFERROR(IFERROR(IF(VLOOKUP($AN40&amp;IJ40&amp;$AO40&amp;IK40,$AN$74:$AN$89,1,0)=$AN40&amp;IJ40&amp;$AO40&amp;IK40,$F$5,IF(VLOOKUP(IF(IJ40&gt;IK40,$AN40&amp;$AO40,IF(IJ40&lt;IK40,$AO40&amp;$AN40,0)),$AO$74:$AO$89,1,0)=IF(IJ40&gt;IK40,$AN40&amp;$AO40,IF(IJ40&lt;IK40,$AO40&amp;$AN40,0)),$F$6,0)),IF(VLOOKUP(IF(IJ40&gt;IK40,$AN40&amp;$AO40,IF(IJ40&lt;IK40,$AO40&amp;$AN40,0)),$AO$74:$AO$89,1,0)=IF(IJ40&gt;IK40,$AN40&amp;$AO40,IF(IJ40&lt;IK40,$AO40&amp;$AN40,0)),$F$6,0)),0)*$AL40</f>
        <v>0</v>
      </c>
      <c r="OZ40" s="13">
        <f t="shared" ref="OZ40:OZ47" si="294">IFERROR(IFERROR(IF(VLOOKUP($AN40&amp;IM40&amp;$AO40&amp;IN40,$AN$74:$AN$89,1,0)=$AN40&amp;IM40&amp;$AO40&amp;IN40,$F$5,IF(VLOOKUP(IF(IM40&gt;IN40,$AN40&amp;$AO40,IF(IM40&lt;IN40,$AO40&amp;$AN40,0)),$AO$74:$AO$89,1,0)=IF(IM40&gt;IN40,$AN40&amp;$AO40,IF(IM40&lt;IN40,$AO40&amp;$AN40,0)),$F$6,0)),IF(VLOOKUP(IF(IM40&gt;IN40,$AN40&amp;$AO40,IF(IM40&lt;IN40,$AO40&amp;$AN40,0)),$AO$74:$AO$89,1,0)=IF(IM40&gt;IN40,$AN40&amp;$AO40,IF(IM40&lt;IN40,$AO40&amp;$AN40,0)),$F$6,0)),0)*$AL40</f>
        <v>0</v>
      </c>
      <c r="PA40" s="13">
        <f t="shared" ref="PA40:PA47" si="295">IFERROR(IFERROR(IF(VLOOKUP($AN40&amp;IP40&amp;$AO40&amp;IQ40,$AN$74:$AN$89,1,0)=$AN40&amp;IP40&amp;$AO40&amp;IQ40,$F$5,IF(VLOOKUP(IF(IP40&gt;IQ40,$AN40&amp;$AO40,IF(IP40&lt;IQ40,$AO40&amp;$AN40,0)),$AO$74:$AO$89,1,0)=IF(IP40&gt;IQ40,$AN40&amp;$AO40,IF(IP40&lt;IQ40,$AO40&amp;$AN40,0)),$F$6,0)),IF(VLOOKUP(IF(IP40&gt;IQ40,$AN40&amp;$AO40,IF(IP40&lt;IQ40,$AO40&amp;$AN40,0)),$AO$74:$AO$89,1,0)=IF(IP40&gt;IQ40,$AN40&amp;$AO40,IF(IP40&lt;IQ40,$AO40&amp;$AN40,0)),$F$6,0)),0)*$AL40</f>
        <v>0</v>
      </c>
      <c r="PB40" s="13">
        <f t="shared" ref="PB40:PB47" si="296">IFERROR(IFERROR(IF(VLOOKUP($AN40&amp;IS40&amp;$AO40&amp;IT40,$AN$74:$AN$89,1,0)=$AN40&amp;IS40&amp;$AO40&amp;IT40,$F$5,IF(VLOOKUP(IF(IS40&gt;IT40,$AN40&amp;$AO40,IF(IS40&lt;IT40,$AO40&amp;$AN40,0)),$AO$74:$AO$89,1,0)=IF(IS40&gt;IT40,$AN40&amp;$AO40,IF(IS40&lt;IT40,$AO40&amp;$AN40,0)),$F$6,0)),IF(VLOOKUP(IF(IS40&gt;IT40,$AN40&amp;$AO40,IF(IS40&lt;IT40,$AO40&amp;$AN40,0)),$AO$74:$AO$89,1,0)=IF(IS40&gt;IT40,$AN40&amp;$AO40,IF(IS40&lt;IT40,$AO40&amp;$AN40,0)),$F$6,0)),0)*$AL40</f>
        <v>0</v>
      </c>
      <c r="PC40" s="13">
        <f t="shared" ref="PC40:PC47" si="297">IFERROR(IFERROR(IF(VLOOKUP($AN40&amp;IV40&amp;$AO40&amp;IW40,$AN$74:$AN$89,1,0)=$AN40&amp;IV40&amp;$AO40&amp;IW40,$F$5,IF(VLOOKUP(IF(IV40&gt;IW40,$AN40&amp;$AO40,IF(IV40&lt;IW40,$AO40&amp;$AN40,0)),$AO$74:$AO$89,1,0)=IF(IV40&gt;IW40,$AN40&amp;$AO40,IF(IV40&lt;IW40,$AO40&amp;$AN40,0)),$F$6,0)),IF(VLOOKUP(IF(IV40&gt;IW40,$AN40&amp;$AO40,IF(IV40&lt;IW40,$AO40&amp;$AN40,0)),$AO$74:$AO$89,1,0)=IF(IV40&gt;IW40,$AN40&amp;$AO40,IF(IV40&lt;IW40,$AO40&amp;$AN40,0)),$F$6,0)),0)*$AL40</f>
        <v>0</v>
      </c>
      <c r="PD40" s="13">
        <f t="shared" ref="PD40:PD47" si="298">IFERROR(IFERROR(IF(VLOOKUP($AN40&amp;IY40&amp;$AO40&amp;IZ40,$AN$74:$AN$89,1,0)=$AN40&amp;IY40&amp;$AO40&amp;IZ40,$F$5,IF(VLOOKUP(IF(IY40&gt;IZ40,$AN40&amp;$AO40,IF(IY40&lt;IZ40,$AO40&amp;$AN40,0)),$AO$74:$AO$89,1,0)=IF(IY40&gt;IZ40,$AN40&amp;$AO40,IF(IY40&lt;IZ40,$AO40&amp;$AN40,0)),$F$6,0)),IF(VLOOKUP(IF(IY40&gt;IZ40,$AN40&amp;$AO40,IF(IY40&lt;IZ40,$AO40&amp;$AN40,0)),$AO$74:$AO$89,1,0)=IF(IY40&gt;IZ40,$AN40&amp;$AO40,IF(IY40&lt;IZ40,$AO40&amp;$AN40,0)),$F$6,0)),0)*$AL40</f>
        <v>0</v>
      </c>
      <c r="PE40" s="13">
        <f t="shared" ref="PE40:PE47" si="299">IFERROR(IFERROR(IF(VLOOKUP($AN40&amp;JB40&amp;$AO40&amp;JC40,$AN$74:$AN$89,1,0)=$AN40&amp;JB40&amp;$AO40&amp;JC40,$F$5,IF(VLOOKUP(IF(JB40&gt;JC40,$AN40&amp;$AO40,IF(JB40&lt;JC40,$AO40&amp;$AN40,0)),$AO$74:$AO$89,1,0)=IF(JB40&gt;JC40,$AN40&amp;$AO40,IF(JB40&lt;JC40,$AO40&amp;$AN40,0)),$F$6,0)),IF(VLOOKUP(IF(JB40&gt;JC40,$AN40&amp;$AO40,IF(JB40&lt;JC40,$AO40&amp;$AN40,0)),$AO$74:$AO$89,1,0)=IF(JB40&gt;JC40,$AN40&amp;$AO40,IF(JB40&lt;JC40,$AO40&amp;$AN40,0)),$F$6,0)),0)*$AL40</f>
        <v>0</v>
      </c>
      <c r="PF40" s="13">
        <f t="shared" ref="PF40:PF47" si="300">IFERROR(IFERROR(IF(VLOOKUP($AN40&amp;JE40&amp;$AO40&amp;JF40,$AN$74:$AN$89,1,0)=$AN40&amp;JE40&amp;$AO40&amp;JF40,$F$5,IF(VLOOKUP(IF(JE40&gt;JF40,$AN40&amp;$AO40,IF(JE40&lt;JF40,$AO40&amp;$AN40,0)),$AO$74:$AO$89,1,0)=IF(JE40&gt;JF40,$AN40&amp;$AO40,IF(JE40&lt;JF40,$AO40&amp;$AN40,0)),$F$6,0)),IF(VLOOKUP(IF(JE40&gt;JF40,$AN40&amp;$AO40,IF(JE40&lt;JF40,$AO40&amp;$AN40,0)),$AO$74:$AO$89,1,0)=IF(JE40&gt;JF40,$AN40&amp;$AO40,IF(JE40&lt;JF40,$AO40&amp;$AN40,0)),$F$6,0)),0)*$AL40</f>
        <v>0</v>
      </c>
      <c r="PG40" s="13">
        <f t="shared" ref="PG40:PG47" si="301">IFERROR(IFERROR(IF(VLOOKUP($AN40&amp;JH40&amp;$AO40&amp;JI40,$AN$74:$AN$89,1,0)=$AN40&amp;JH40&amp;$AO40&amp;JI40,$F$5,IF(VLOOKUP(IF(JH40&gt;JI40,$AN40&amp;$AO40,IF(JH40&lt;JI40,$AO40&amp;$AN40,0)),$AO$74:$AO$89,1,0)=IF(JH40&gt;JI40,$AN40&amp;$AO40,IF(JH40&lt;JI40,$AO40&amp;$AN40,0)),$F$6,0)),IF(VLOOKUP(IF(JH40&gt;JI40,$AN40&amp;$AO40,IF(JH40&lt;JI40,$AO40&amp;$AN40,0)),$AO$74:$AO$89,1,0)=IF(JH40&gt;JI40,$AN40&amp;$AO40,IF(JH40&lt;JI40,$AO40&amp;$AN40,0)),$F$6,0)),0)*$AL40</f>
        <v>0</v>
      </c>
      <c r="PH40" s="13">
        <f t="shared" ref="PH40:PH47" si="302">IFERROR(IFERROR(IF(VLOOKUP($AN40&amp;JK40&amp;$AO40&amp;JL40,$AN$74:$AN$89,1,0)=$AN40&amp;JK40&amp;$AO40&amp;JL40,$F$5,IF(VLOOKUP(IF(JK40&gt;JL40,$AN40&amp;$AO40,IF(JK40&lt;JL40,$AO40&amp;$AN40,0)),$AO$74:$AO$89,1,0)=IF(JK40&gt;JL40,$AN40&amp;$AO40,IF(JK40&lt;JL40,$AO40&amp;$AN40,0)),$F$6,0)),IF(VLOOKUP(IF(JK40&gt;JL40,$AN40&amp;$AO40,IF(JK40&lt;JL40,$AO40&amp;$AN40,0)),$AO$74:$AO$89,1,0)=IF(JK40&gt;JL40,$AN40&amp;$AO40,IF(JK40&lt;JL40,$AO40&amp;$AN40,0)),$F$6,0)),0)*$AL40</f>
        <v>0</v>
      </c>
      <c r="PI40" s="13">
        <f t="shared" ref="PI40:PI47" si="303">IFERROR(IFERROR(IF(VLOOKUP($AN40&amp;JN40&amp;$AO40&amp;JO40,$AN$74:$AN$89,1,0)=$AN40&amp;JN40&amp;$AO40&amp;JO40,$F$5,IF(VLOOKUP(IF(JN40&gt;JO40,$AN40&amp;$AO40,IF(JN40&lt;JO40,$AO40&amp;$AN40,0)),$AO$74:$AO$89,1,0)=IF(JN40&gt;JO40,$AN40&amp;$AO40,IF(JN40&lt;JO40,$AO40&amp;$AN40,0)),$F$6,0)),IF(VLOOKUP(IF(JN40&gt;JO40,$AN40&amp;$AO40,IF(JN40&lt;JO40,$AO40&amp;$AN40,0)),$AO$74:$AO$89,1,0)=IF(JN40&gt;JO40,$AN40&amp;$AO40,IF(JN40&lt;JO40,$AO40&amp;$AN40,0)),$F$6,0)),0)*$AL40</f>
        <v>0</v>
      </c>
      <c r="PJ40" s="13">
        <f t="shared" ref="PJ40:PJ47" si="304">IFERROR(IFERROR(IF(VLOOKUP($AN40&amp;JQ40&amp;$AO40&amp;JR40,$AN$74:$AN$89,1,0)=$AN40&amp;JQ40&amp;$AO40&amp;JR40,$F$5,IF(VLOOKUP(IF(JQ40&gt;JR40,$AN40&amp;$AO40,IF(JQ40&lt;JR40,$AO40&amp;$AN40,0)),$AO$74:$AO$89,1,0)=IF(JQ40&gt;JR40,$AN40&amp;$AO40,IF(JQ40&lt;JR40,$AO40&amp;$AN40,0)),$F$6,0)),IF(VLOOKUP(IF(JQ40&gt;JR40,$AN40&amp;$AO40,IF(JQ40&lt;JR40,$AO40&amp;$AN40,0)),$AO$74:$AO$89,1,0)=IF(JQ40&gt;JR40,$AN40&amp;$AO40,IF(JQ40&lt;JR40,$AO40&amp;$AN40,0)),$F$6,0)),0)*$AL40</f>
        <v>0</v>
      </c>
      <c r="PK40" s="13">
        <f t="shared" ref="PK40:PK47" si="305">IFERROR(IFERROR(IF(VLOOKUP($AN40&amp;JT40&amp;$AO40&amp;JU40,$AN$74:$AN$89,1,0)=$AN40&amp;JT40&amp;$AO40&amp;JU40,$F$5,IF(VLOOKUP(IF(JT40&gt;JU40,$AN40&amp;$AO40,IF(JT40&lt;JU40,$AO40&amp;$AN40,0)),$AO$74:$AO$89,1,0)=IF(JT40&gt;JU40,$AN40&amp;$AO40,IF(JT40&lt;JU40,$AO40&amp;$AN40,0)),$F$6,0)),IF(VLOOKUP(IF(JT40&gt;JU40,$AN40&amp;$AO40,IF(JT40&lt;JU40,$AO40&amp;$AN40,0)),$AO$74:$AO$89,1,0)=IF(JT40&gt;JU40,$AN40&amp;$AO40,IF(JT40&lt;JU40,$AO40&amp;$AN40,0)),$F$6,0)),0)*$AL40</f>
        <v>0</v>
      </c>
      <c r="PL40" s="13">
        <f t="shared" ref="PL40:PL47" si="306">IFERROR(IFERROR(IF(VLOOKUP($AN40&amp;JW40&amp;$AO40&amp;JX40,$AN$74:$AN$89,1,0)=$AN40&amp;JW40&amp;$AO40&amp;JX40,$F$5,IF(VLOOKUP(IF(JW40&gt;JX40,$AN40&amp;$AO40,IF(JW40&lt;JX40,$AO40&amp;$AN40,0)),$AO$74:$AO$89,1,0)=IF(JW40&gt;JX40,$AN40&amp;$AO40,IF(JW40&lt;JX40,$AO40&amp;$AN40,0)),$F$6,0)),IF(VLOOKUP(IF(JW40&gt;JX40,$AN40&amp;$AO40,IF(JW40&lt;JX40,$AO40&amp;$AN40,0)),$AO$74:$AO$89,1,0)=IF(JW40&gt;JX40,$AN40&amp;$AO40,IF(JW40&lt;JX40,$AO40&amp;$AN40,0)),$F$6,0)),0)*$AL40</f>
        <v>0</v>
      </c>
      <c r="PM40" s="13">
        <f t="shared" ref="PM40:PM47" si="307">IFERROR(IFERROR(IF(VLOOKUP($AN40&amp;JZ40&amp;$AO40&amp;KA40,$AN$74:$AN$89,1,0)=$AN40&amp;JZ40&amp;$AO40&amp;KA40,$F$5,IF(VLOOKUP(IF(JZ40&gt;KA40,$AN40&amp;$AO40,IF(JZ40&lt;KA40,$AO40&amp;$AN40,0)),$AO$74:$AO$89,1,0)=IF(JZ40&gt;KA40,$AN40&amp;$AO40,IF(JZ40&lt;KA40,$AO40&amp;$AN40,0)),$F$6,0)),IF(VLOOKUP(IF(JZ40&gt;KA40,$AN40&amp;$AO40,IF(JZ40&lt;KA40,$AO40&amp;$AN40,0)),$AO$74:$AO$89,1,0)=IF(JZ40&gt;KA40,$AN40&amp;$AO40,IF(JZ40&lt;KA40,$AO40&amp;$AN40,0)),$F$6,0)),0)*$AL40</f>
        <v>0</v>
      </c>
      <c r="PN40" s="13">
        <f t="shared" ref="PN40:PN47" si="308">IFERROR(IFERROR(IF(VLOOKUP($AN40&amp;KC40&amp;$AO40&amp;KD40,$AN$74:$AN$89,1,0)=$AN40&amp;KC40&amp;$AO40&amp;KD40,$F$5,IF(VLOOKUP(IF(KC40&gt;KD40,$AN40&amp;$AO40,IF(KC40&lt;KD40,$AO40&amp;$AN40,0)),$AO$74:$AO$89,1,0)=IF(KC40&gt;KD40,$AN40&amp;$AO40,IF(KC40&lt;KD40,$AO40&amp;$AN40,0)),$F$6,0)),IF(VLOOKUP(IF(KC40&gt;KD40,$AN40&amp;$AO40,IF(KC40&lt;KD40,$AO40&amp;$AN40,0)),$AO$74:$AO$89,1,0)=IF(KC40&gt;KD40,$AN40&amp;$AO40,IF(KC40&lt;KD40,$AO40&amp;$AN40,0)),$F$6,0)),0)*$AL40</f>
        <v>0</v>
      </c>
      <c r="PO40" s="13">
        <f t="shared" ref="PO40:PO47" si="309">IFERROR(IFERROR(IF(VLOOKUP($AN40&amp;KF40&amp;$AO40&amp;KG40,$AN$74:$AN$89,1,0)=$AN40&amp;KF40&amp;$AO40&amp;KG40,$F$5,IF(VLOOKUP(IF(KF40&gt;KG40,$AN40&amp;$AO40,IF(KF40&lt;KG40,$AO40&amp;$AN40,0)),$AO$74:$AO$89,1,0)=IF(KF40&gt;KG40,$AN40&amp;$AO40,IF(KF40&lt;KG40,$AO40&amp;$AN40,0)),$F$6,0)),IF(VLOOKUP(IF(KF40&gt;KG40,$AN40&amp;$AO40,IF(KF40&lt;KG40,$AO40&amp;$AN40,0)),$AO$74:$AO$89,1,0)=IF(KF40&gt;KG40,$AN40&amp;$AO40,IF(KF40&lt;KG40,$AO40&amp;$AN40,0)),$F$6,0)),0)*$AL40</f>
        <v>0</v>
      </c>
      <c r="PP40" s="13">
        <f t="shared" ref="PP40:PP47" si="310">IFERROR(IFERROR(IF(VLOOKUP($AN40&amp;KI40&amp;$AO40&amp;KJ40,$AN$74:$AN$89,1,0)=$AN40&amp;KI40&amp;$AO40&amp;KJ40,$F$5,IF(VLOOKUP(IF(KI40&gt;KJ40,$AN40&amp;$AO40,IF(KI40&lt;KJ40,$AO40&amp;$AN40,0)),$AO$74:$AO$89,1,0)=IF(KI40&gt;KJ40,$AN40&amp;$AO40,IF(KI40&lt;KJ40,$AO40&amp;$AN40,0)),$F$6,0)),IF(VLOOKUP(IF(KI40&gt;KJ40,$AN40&amp;$AO40,IF(KI40&lt;KJ40,$AO40&amp;$AN40,0)),$AO$74:$AO$89,1,0)=IF(KI40&gt;KJ40,$AN40&amp;$AO40,IF(KI40&lt;KJ40,$AO40&amp;$AN40,0)),$F$6,0)),0)*$AL40</f>
        <v>0</v>
      </c>
      <c r="PQ40" s="13">
        <f t="shared" ref="PQ40:PQ47" si="311">IFERROR(IFERROR(IF(VLOOKUP($AN40&amp;KL40&amp;$AO40&amp;KM40,$AN$74:$AN$89,1,0)=$AN40&amp;KL40&amp;$AO40&amp;KM40,$F$5,IF(VLOOKUP(IF(KL40&gt;KM40,$AN40&amp;$AO40,IF(KL40&lt;KM40,$AO40&amp;$AN40,0)),$AO$74:$AO$89,1,0)=IF(KL40&gt;KM40,$AN40&amp;$AO40,IF(KL40&lt;KM40,$AO40&amp;$AN40,0)),$F$6,0)),IF(VLOOKUP(IF(KL40&gt;KM40,$AN40&amp;$AO40,IF(KL40&lt;KM40,$AO40&amp;$AN40,0)),$AO$74:$AO$89,1,0)=IF(KL40&gt;KM40,$AN40&amp;$AO40,IF(KL40&lt;KM40,$AO40&amp;$AN40,0)),$F$6,0)),0)*$AL40</f>
        <v>0</v>
      </c>
      <c r="PR40" s="13">
        <f t="shared" ref="PR40:PR47" si="312">IFERROR(IFERROR(IF(VLOOKUP($AN40&amp;KO40&amp;$AO40&amp;KP40,$AN$74:$AN$89,1,0)=$AN40&amp;KO40&amp;$AO40&amp;KP40,$F$5,IF(VLOOKUP(IF(KO40&gt;KP40,$AN40&amp;$AO40,IF(KO40&lt;KP40,$AO40&amp;$AN40,0)),$AO$74:$AO$89,1,0)=IF(KO40&gt;KP40,$AN40&amp;$AO40,IF(KO40&lt;KP40,$AO40&amp;$AN40,0)),$F$6,0)),IF(VLOOKUP(IF(KO40&gt;KP40,$AN40&amp;$AO40,IF(KO40&lt;KP40,$AO40&amp;$AN40,0)),$AO$74:$AO$89,1,0)=IF(KO40&gt;KP40,$AN40&amp;$AO40,IF(KO40&lt;KP40,$AO40&amp;$AN40,0)),$F$6,0)),0)*$AL40</f>
        <v>0</v>
      </c>
      <c r="PS40" s="13">
        <f t="shared" ref="PS40:PS47" si="313">IFERROR(IFERROR(IF(VLOOKUP($AN40&amp;KR40&amp;$AO40&amp;KS40,$AN$74:$AN$89,1,0)=$AN40&amp;KR40&amp;$AO40&amp;KS40,$F$5,IF(VLOOKUP(IF(KR40&gt;KS40,$AN40&amp;$AO40,IF(KR40&lt;KS40,$AO40&amp;$AN40,0)),$AO$74:$AO$89,1,0)=IF(KR40&gt;KS40,$AN40&amp;$AO40,IF(KR40&lt;KS40,$AO40&amp;$AN40,0)),$F$6,0)),IF(VLOOKUP(IF(KR40&gt;KS40,$AN40&amp;$AO40,IF(KR40&lt;KS40,$AO40&amp;$AN40,0)),$AO$74:$AO$89,1,0)=IF(KR40&gt;KS40,$AN40&amp;$AO40,IF(KR40&lt;KS40,$AO40&amp;$AN40,0)),$F$6,0)),0)*$AL40</f>
        <v>0</v>
      </c>
      <c r="PT40" s="13">
        <f t="shared" ref="PT40:PT47" si="314">IFERROR(IFERROR(IF(VLOOKUP($AN40&amp;KU40&amp;$AO40&amp;KV40,$AN$74:$AN$89,1,0)=$AN40&amp;KU40&amp;$AO40&amp;KV40,$F$5,IF(VLOOKUP(IF(KU40&gt;KV40,$AN40&amp;$AO40,IF(KU40&lt;KV40,$AO40&amp;$AN40,0)),$AO$74:$AO$89,1,0)=IF(KU40&gt;KV40,$AN40&amp;$AO40,IF(KU40&lt;KV40,$AO40&amp;$AN40,0)),$F$6,0)),IF(VLOOKUP(IF(KU40&gt;KV40,$AN40&amp;$AO40,IF(KU40&lt;KV40,$AO40&amp;$AN40,0)),$AO$74:$AO$89,1,0)=IF(KU40&gt;KV40,$AN40&amp;$AO40,IF(KU40&lt;KV40,$AO40&amp;$AN40,0)),$F$6,0)),0)*$AL40</f>
        <v>0</v>
      </c>
      <c r="PU40" s="13">
        <f t="shared" ref="PU40:PU47" si="315">IFERROR(IFERROR(IF(VLOOKUP($AN40&amp;KX40&amp;$AO40&amp;KY40,$AN$74:$AN$89,1,0)=$AN40&amp;KX40&amp;$AO40&amp;KY40,$F$5,IF(VLOOKUP(IF(KX40&gt;KY40,$AN40&amp;$AO40,IF(KX40&lt;KY40,$AO40&amp;$AN40,0)),$AO$74:$AO$89,1,0)=IF(KX40&gt;KY40,$AN40&amp;$AO40,IF(KX40&lt;KY40,$AO40&amp;$AN40,0)),$F$6,0)),IF(VLOOKUP(IF(KX40&gt;KY40,$AN40&amp;$AO40,IF(KX40&lt;KY40,$AO40&amp;$AN40,0)),$AO$74:$AO$89,1,0)=IF(KX40&gt;KY40,$AN40&amp;$AO40,IF(KX40&lt;KY40,$AO40&amp;$AN40,0)),$F$6,0)),0)*$AL40</f>
        <v>0</v>
      </c>
      <c r="PV40" s="13">
        <f t="shared" ref="PV40:PV47" si="316">IFERROR(IFERROR(IF(VLOOKUP($AN40&amp;LA40&amp;$AO40&amp;LB40,$AN$74:$AN$89,1,0)=$AN40&amp;LA40&amp;$AO40&amp;LB40,$F$5,IF(VLOOKUP(IF(LA40&gt;LB40,$AN40&amp;$AO40,IF(LA40&lt;LB40,$AO40&amp;$AN40,0)),$AO$74:$AO$89,1,0)=IF(LA40&gt;LB40,$AN40&amp;$AO40,IF(LA40&lt;LB40,$AO40&amp;$AN40,0)),$F$6,0)),IF(VLOOKUP(IF(LA40&gt;LB40,$AN40&amp;$AO40,IF(LA40&lt;LB40,$AO40&amp;$AN40,0)),$AO$74:$AO$89,1,0)=IF(LA40&gt;LB40,$AN40&amp;$AO40,IF(LA40&lt;LB40,$AO40&amp;$AN40,0)),$F$6,0)),0)*$AL40</f>
        <v>0</v>
      </c>
      <c r="PW40" s="13">
        <f t="shared" ref="PW40:PW47" si="317">IFERROR(IFERROR(IF(VLOOKUP($AN40&amp;LD40&amp;$AO40&amp;LE40,$AN$74:$AN$89,1,0)=$AN40&amp;LD40&amp;$AO40&amp;LE40,$F$5,IF(VLOOKUP(IF(LD40&gt;LE40,$AN40&amp;$AO40,IF(LD40&lt;LE40,$AO40&amp;$AN40,0)),$AO$74:$AO$89,1,0)=IF(LD40&gt;LE40,$AN40&amp;$AO40,IF(LD40&lt;LE40,$AO40&amp;$AN40,0)),$F$6,0)),IF(VLOOKUP(IF(LD40&gt;LE40,$AN40&amp;$AO40,IF(LD40&lt;LE40,$AO40&amp;$AN40,0)),$AO$74:$AO$89,1,0)=IF(LD40&gt;LE40,$AN40&amp;$AO40,IF(LD40&lt;LE40,$AO40&amp;$AN40,0)),$F$6,0)),0)*$AL40</f>
        <v>0</v>
      </c>
      <c r="PX40" s="13">
        <f t="shared" ref="PX40:PX47" si="318">IFERROR(IFERROR(IF(VLOOKUP($AN40&amp;LG40&amp;$AO40&amp;LH40,$AN$74:$AN$89,1,0)=$AN40&amp;LG40&amp;$AO40&amp;LH40,$F$5,IF(VLOOKUP(IF(LG40&gt;LH40,$AN40&amp;$AO40,IF(LG40&lt;LH40,$AO40&amp;$AN40,0)),$AO$74:$AO$89,1,0)=IF(LG40&gt;LH40,$AN40&amp;$AO40,IF(LG40&lt;LH40,$AO40&amp;$AN40,0)),$F$6,0)),IF(VLOOKUP(IF(LG40&gt;LH40,$AN40&amp;$AO40,IF(LG40&lt;LH40,$AO40&amp;$AN40,0)),$AO$74:$AO$89,1,0)=IF(LG40&gt;LH40,$AN40&amp;$AO40,IF(LG40&lt;LH40,$AO40&amp;$AN40,0)),$F$6,0)),0)*$AL40</f>
        <v>0</v>
      </c>
      <c r="PY40" s="13">
        <f t="shared" ref="PY40:PY47" si="319">IFERROR(IFERROR(IF(VLOOKUP($AN40&amp;LJ40&amp;$AO40&amp;LK40,$AN$74:$AN$89,1,0)=$AN40&amp;LJ40&amp;$AO40&amp;LK40,$F$5,IF(VLOOKUP(IF(LJ40&gt;LK40,$AN40&amp;$AO40,IF(LJ40&lt;LK40,$AO40&amp;$AN40,0)),$AO$74:$AO$89,1,0)=IF(LJ40&gt;LK40,$AN40&amp;$AO40,IF(LJ40&lt;LK40,$AO40&amp;$AN40,0)),$F$6,0)),IF(VLOOKUP(IF(LJ40&gt;LK40,$AN40&amp;$AO40,IF(LJ40&lt;LK40,$AO40&amp;$AN40,0)),$AO$74:$AO$89,1,0)=IF(LJ40&gt;LK40,$AN40&amp;$AO40,IF(LJ40&lt;LK40,$AO40&amp;$AN40,0)),$F$6,0)),0)*$AL40</f>
        <v>0</v>
      </c>
      <c r="PZ40" s="13">
        <f t="shared" ref="PZ40:PZ47" si="320">IFERROR(IFERROR(IF(VLOOKUP($AN40&amp;LM40&amp;$AO40&amp;LN40,$AN$74:$AN$89,1,0)=$AN40&amp;LM40&amp;$AO40&amp;LN40,$F$5,IF(VLOOKUP(IF(LM40&gt;LN40,$AN40&amp;$AO40,IF(LM40&lt;LN40,$AO40&amp;$AN40,0)),$AO$74:$AO$89,1,0)=IF(LM40&gt;LN40,$AN40&amp;$AO40,IF(LM40&lt;LN40,$AO40&amp;$AN40,0)),$F$6,0)),IF(VLOOKUP(IF(LM40&gt;LN40,$AN40&amp;$AO40,IF(LM40&lt;LN40,$AO40&amp;$AN40,0)),$AO$74:$AO$89,1,0)=IF(LM40&gt;LN40,$AN40&amp;$AO40,IF(LM40&lt;LN40,$AO40&amp;$AN40,0)),$F$6,0)),0)*$AL40</f>
        <v>0</v>
      </c>
      <c r="QA40" s="13">
        <f t="shared" ref="QA40:QA47" si="321">IFERROR(IFERROR(IF(VLOOKUP($AN40&amp;LP40&amp;$AO40&amp;LQ40,$AN$74:$AN$89,1,0)=$AN40&amp;LP40&amp;$AO40&amp;LQ40,$F$5,IF(VLOOKUP(IF(LP40&gt;LQ40,$AN40&amp;$AO40,IF(LP40&lt;LQ40,$AO40&amp;$AN40,0)),$AO$74:$AO$89,1,0)=IF(LP40&gt;LQ40,$AN40&amp;$AO40,IF(LP40&lt;LQ40,$AO40&amp;$AN40,0)),$F$6,0)),IF(VLOOKUP(IF(LP40&gt;LQ40,$AN40&amp;$AO40,IF(LP40&lt;LQ40,$AO40&amp;$AN40,0)),$AO$74:$AO$89,1,0)=IF(LP40&gt;LQ40,$AN40&amp;$AO40,IF(LP40&lt;LQ40,$AO40&amp;$AN40,0)),$F$6,0)),0)*$AL40</f>
        <v>0</v>
      </c>
      <c r="QB40" s="13">
        <f t="shared" ref="QB40:QB47" si="322">IFERROR(IFERROR(IF(VLOOKUP($AN40&amp;LS40&amp;$AO40&amp;LT40,$AN$74:$AN$89,1,0)=$AN40&amp;LS40&amp;$AO40&amp;LT40,$F$5,IF(VLOOKUP(IF(LS40&gt;LT40,$AN40&amp;$AO40,IF(LS40&lt;LT40,$AO40&amp;$AN40,0)),$AO$74:$AO$89,1,0)=IF(LS40&gt;LT40,$AN40&amp;$AO40,IF(LS40&lt;LT40,$AO40&amp;$AN40,0)),$F$6,0)),IF(VLOOKUP(IF(LS40&gt;LT40,$AN40&amp;$AO40,IF(LS40&lt;LT40,$AO40&amp;$AN40,0)),$AO$74:$AO$89,1,0)=IF(LS40&gt;LT40,$AN40&amp;$AO40,IF(LS40&lt;LT40,$AO40&amp;$AN40,0)),$F$6,0)),0)*$AL40</f>
        <v>0</v>
      </c>
      <c r="QC40" s="13">
        <f t="shared" ref="QC40:QC47" si="323">IFERROR(IFERROR(IF(VLOOKUP($AN40&amp;LV40&amp;$AO40&amp;LW40,$AN$74:$AN$89,1,0)=$AN40&amp;LV40&amp;$AO40&amp;LW40,$F$5,IF(VLOOKUP(IF(LV40&gt;LW40,$AN40&amp;$AO40,IF(LV40&lt;LW40,$AO40&amp;$AN40,0)),$AO$74:$AO$89,1,0)=IF(LV40&gt;LW40,$AN40&amp;$AO40,IF(LV40&lt;LW40,$AO40&amp;$AN40,0)),$F$6,0)),IF(VLOOKUP(IF(LV40&gt;LW40,$AN40&amp;$AO40,IF(LV40&lt;LW40,$AO40&amp;$AN40,0)),$AO$74:$AO$89,1,0)=IF(LV40&gt;LW40,$AN40&amp;$AO40,IF(LV40&lt;LW40,$AO40&amp;$AN40,0)),$F$6,0)),0)*$AL40</f>
        <v>0</v>
      </c>
      <c r="QD40" s="13">
        <f t="shared" ref="QD40:QD47" si="324">IFERROR(IFERROR(IF(VLOOKUP($AN40&amp;LY40&amp;$AO40&amp;LZ40,$AN$74:$AN$89,1,0)=$AN40&amp;LY40&amp;$AO40&amp;LZ40,$F$5,IF(VLOOKUP(IF(LY40&gt;LZ40,$AN40&amp;$AO40,IF(LY40&lt;LZ40,$AO40&amp;$AN40,0)),$AO$74:$AO$89,1,0)=IF(LY40&gt;LZ40,$AN40&amp;$AO40,IF(LY40&lt;LZ40,$AO40&amp;$AN40,0)),$F$6,0)),IF(VLOOKUP(IF(LY40&gt;LZ40,$AN40&amp;$AO40,IF(LY40&lt;LZ40,$AO40&amp;$AN40,0)),$AO$74:$AO$89,1,0)=IF(LY40&gt;LZ40,$AN40&amp;$AO40,IF(LY40&lt;LZ40,$AO40&amp;$AN40,0)),$F$6,0)),0)*$AL40</f>
        <v>0</v>
      </c>
      <c r="QE40" s="13">
        <f t="shared" ref="QE40:QE47" si="325">IFERROR(IFERROR(IF(VLOOKUP($AN40&amp;MB40&amp;$AO40&amp;MC40,$AN$74:$AN$89,1,0)=$AN40&amp;MB40&amp;$AO40&amp;MC40,$F$5,IF(VLOOKUP(IF(MB40&gt;MC40,$AN40&amp;$AO40,IF(MB40&lt;MC40,$AO40&amp;$AN40,0)),$AO$74:$AO$89,1,0)=IF(MB40&gt;MC40,$AN40&amp;$AO40,IF(MB40&lt;MC40,$AO40&amp;$AN40,0)),$F$6,0)),IF(VLOOKUP(IF(MB40&gt;MC40,$AN40&amp;$AO40,IF(MB40&lt;MC40,$AO40&amp;$AN40,0)),$AO$74:$AO$89,1,0)=IF(MB40&gt;MC40,$AN40&amp;$AO40,IF(MB40&lt;MC40,$AO40&amp;$AN40,0)),$F$6,0)),0)*$AL40</f>
        <v>0</v>
      </c>
      <c r="QF40" s="13">
        <f t="shared" ref="QF40:QF47" si="326">IFERROR(IFERROR(IF(VLOOKUP($AN40&amp;ME40&amp;$AO40&amp;MF40,$AN$74:$AN$89,1,0)=$AN40&amp;ME40&amp;$AO40&amp;MF40,$F$5,IF(VLOOKUP(IF(ME40&gt;MF40,$AN40&amp;$AO40,IF(ME40&lt;MF40,$AO40&amp;$AN40,0)),$AO$74:$AO$89,1,0)=IF(ME40&gt;MF40,$AN40&amp;$AO40,IF(ME40&lt;MF40,$AO40&amp;$AN40,0)),$F$6,0)),IF(VLOOKUP(IF(ME40&gt;MF40,$AN40&amp;$AO40,IF(ME40&lt;MF40,$AO40&amp;$AN40,0)),$AO$74:$AO$89,1,0)=IF(ME40&gt;MF40,$AN40&amp;$AO40,IF(ME40&lt;MF40,$AO40&amp;$AN40,0)),$F$6,0)),0)*$AL40</f>
        <v>0</v>
      </c>
      <c r="QN40" s="13">
        <f>RANK(QQ40,$QQ$4:$QQ$69)+COUNTIF(QQ$4:QQ40,QQ40)-1</f>
        <v>37</v>
      </c>
      <c r="QO40" s="29">
        <f t="array" ref="QO40">SUM(IF(QQ40&lt;$QQ$4:$QQ$69,1/COUNTIF($QQ$4:$QQ$69,$QQ$4:$QQ$69)))+1</f>
        <v>1</v>
      </c>
      <c r="QP40" s="11" t="str">
        <f>Sheet3!R38</f>
        <v>K. Lafferty (N Ireland)</v>
      </c>
      <c r="QQ40" s="13">
        <f t="shared" si="226"/>
        <v>0</v>
      </c>
    </row>
    <row r="41" spans="6:459">
      <c r="F41" s="14"/>
      <c r="J41" s="10">
        <f t="shared" si="222"/>
        <v>38</v>
      </c>
      <c r="K41" s="39" t="str">
        <f>IFERROR(IF(L41="","",IF(ISNUMBER(MATCH(HLOOKUP($J41,$MK$74:$QF$89,($QG$79-$QG$74+1),0),K$4:K40,0)),"",HLOOKUP($J41,$MK$74:$QF$89,($QG$79-$QG$74+1),0))),"")</f>
        <v/>
      </c>
      <c r="L41" s="40" t="str">
        <f t="shared" si="215"/>
        <v/>
      </c>
      <c r="M41" s="41" t="str">
        <f t="array" ref="M41">IFERROR(IF(HLOOKUP($J41,$MK$74:$QF$89,($QG$83-$QG$74+1),0)=0,"",HLOOKUP($J41,$MK$74:$QF$89,($QG$83-$QG$74+1),0)),0)</f>
        <v/>
      </c>
      <c r="N41" s="10"/>
      <c r="O41" s="10">
        <f t="shared" si="223"/>
        <v>38</v>
      </c>
      <c r="P41" s="39" t="str">
        <f>IFERROR(IF(Q41="","",IF(ISNUMBER(MATCH(HLOOKUP($T41,$MK$75:$OP$89,($QG$80-$QG$75+1),0),P$4:P40,0)),"",HLOOKUP($T41,$MK$75:$OP$89,($QG$80-$QG$75+1),0))),"")</f>
        <v/>
      </c>
      <c r="Q41" s="40" t="str">
        <f t="shared" si="217"/>
        <v/>
      </c>
      <c r="R41" s="41" t="str">
        <f t="array" ref="R41">IFERROR(IF(HLOOKUP($O41,$MK$75:$QF$89,($QG$89-$QG$75+1),0)=0,"",HLOOKUP($O41,$MK$75:$QF$89,($QG$89-$QG$75+1),0)),0)</f>
        <v/>
      </c>
      <c r="S41" s="10"/>
      <c r="T41" s="10">
        <f t="shared" si="224"/>
        <v>38</v>
      </c>
      <c r="U41" s="39" t="str">
        <f>IFERROR(IF(V41="","",IF(ISNUMBER(MATCH(HLOOKUP($O41,$MK$76:$QF$89,($QG$81-$QG$76+1),0),U$4:U40,0)),"",HLOOKUP($O41,$MK$76:$QF$89,($QG$81-$QG$76+1),0))),"")</f>
        <v/>
      </c>
      <c r="V41" s="40" t="str">
        <f t="shared" si="225"/>
        <v/>
      </c>
      <c r="W41" s="41" t="str">
        <f t="array" ref="W41">IFERROR(IF(HLOOKUP($T41,$MK$76:$QF$89,($QG$87-$QG$76+1),0)=0,"",HLOOKUP($T41,$MK$76:$QF$89,($QG$87-$QG$76+1),0)),0)</f>
        <v/>
      </c>
      <c r="Y41" s="9">
        <v>10</v>
      </c>
      <c r="Z41" s="39" t="str">
        <f>IFERROR(IF(AA41="","",IF(ISNUMBER(MATCH(VLOOKUP($Y42,$QN$4:$QQ$69,2,0),Z$31:Z40,0)),"",VLOOKUP($Y42,$QN$4:$QQ$69,2,0))),"")</f>
        <v/>
      </c>
      <c r="AA41" s="40" t="str">
        <f t="shared" si="219"/>
        <v/>
      </c>
      <c r="AB41" s="42" t="str">
        <f t="shared" si="220"/>
        <v/>
      </c>
      <c r="AC41" s="43" t="str">
        <f t="shared" si="221"/>
        <v/>
      </c>
      <c r="AE41" s="29">
        <f t="array" ref="AE41">IFERROR(SUM(IF(AG41&lt;$AG$4:$AG$69,1/COUNTIF($AG$4:$AG$69,$AG$4:$AG$69)))+1,0)</f>
        <v>1</v>
      </c>
      <c r="AF41" s="44" t="str">
        <f>Sheet3!R39</f>
        <v>K. Sigthorsson (Iceland)</v>
      </c>
      <c r="AG41" s="45">
        <v>0</v>
      </c>
      <c r="AH41" s="29">
        <f t="shared" si="212"/>
        <v>15</v>
      </c>
      <c r="AL41" s="13">
        <f>IF(OR(ISBLANK('Euro 2016'!L63),ISBLANK('Euro 2016'!M63)),0,1)</f>
        <v>1</v>
      </c>
      <c r="AM41" s="11" t="s">
        <v>2566</v>
      </c>
      <c r="AN41" s="11" t="str">
        <f>IFERROR(VLOOKUP(IF(VLOOKUP($AM41,'Euro 2016'!$B$23:$N$87,10,0)="","",VLOOKUP($AM41,'Euro 2016'!$B$23:$N$87,10,0)),Sheet2!$A:$B,2,0),"")</f>
        <v>Wales</v>
      </c>
      <c r="AO41" s="11" t="str">
        <f>IFERROR(VLOOKUP(IF(VLOOKUP($AM41,'Euro 2016'!$B$23:$N$87,13,0)="","",VLOOKUP($AM41,'Euro 2016'!$B$23:$N$87,13,0)),Sheet2!$A:$B,2,0),"")</f>
        <v>Romania</v>
      </c>
      <c r="AQ41" s="13">
        <f>IFERROR(IF(VLOOKUP($AM41,'Euro 2016'!$B$23:$N$87,11,0)="","",VLOOKUP($AM41,'Euro 2016'!$B$23:$N$87,11,0)),"")</f>
        <v>2</v>
      </c>
      <c r="AR41" s="13">
        <f>IFERROR(IF(VLOOKUP($AM41,'Euro 2016'!$B$23:$N$87,12,0)="","",VLOOKUP($AM41,'Euro 2016'!$B$23:$N$87,12,0)),"")</f>
        <v>1</v>
      </c>
      <c r="AT41" s="46"/>
      <c r="AU41" s="47"/>
      <c r="AV41" s="55"/>
      <c r="AW41" s="48"/>
      <c r="AX41" s="49"/>
      <c r="AY41" s="55"/>
      <c r="AZ41" s="46"/>
      <c r="BA41" s="47"/>
      <c r="BB41" s="55"/>
      <c r="BC41" s="48"/>
      <c r="BD41" s="49"/>
      <c r="BE41" s="55"/>
      <c r="BF41" s="46"/>
      <c r="BG41" s="47"/>
      <c r="BH41" s="55"/>
      <c r="BI41" s="48"/>
      <c r="BJ41" s="49"/>
      <c r="BK41" s="55"/>
      <c r="BL41" s="46"/>
      <c r="BM41" s="47"/>
      <c r="BN41" s="55"/>
      <c r="BO41" s="48"/>
      <c r="BP41" s="49"/>
      <c r="BQ41" s="55"/>
      <c r="BR41" s="46"/>
      <c r="BS41" s="47"/>
      <c r="BT41" s="55"/>
      <c r="BU41" s="48"/>
      <c r="BV41" s="49"/>
      <c r="BW41" s="55"/>
      <c r="BX41" s="46"/>
      <c r="BY41" s="47"/>
      <c r="BZ41" s="55"/>
      <c r="CA41" s="48"/>
      <c r="CB41" s="49"/>
      <c r="CC41" s="55"/>
      <c r="CD41" s="46"/>
      <c r="CE41" s="47"/>
      <c r="CF41" s="55"/>
      <c r="CG41" s="48"/>
      <c r="CH41" s="49"/>
      <c r="CI41" s="55"/>
      <c r="CJ41" s="46"/>
      <c r="CK41" s="47"/>
      <c r="CL41" s="55"/>
      <c r="CM41" s="48"/>
      <c r="CN41" s="49"/>
      <c r="CO41" s="55"/>
      <c r="CP41" s="46"/>
      <c r="CQ41" s="47"/>
      <c r="CR41" s="55"/>
      <c r="CS41" s="48"/>
      <c r="CT41" s="49"/>
      <c r="CU41" s="55"/>
      <c r="CV41" s="46"/>
      <c r="CW41" s="47"/>
      <c r="CX41" s="55"/>
      <c r="CY41" s="48"/>
      <c r="CZ41" s="49"/>
      <c r="DA41" s="55"/>
      <c r="DB41" s="46"/>
      <c r="DC41" s="47"/>
      <c r="DD41" s="55"/>
      <c r="DE41" s="48"/>
      <c r="DF41" s="49"/>
      <c r="DG41" s="55"/>
      <c r="DH41" s="46"/>
      <c r="DI41" s="47"/>
      <c r="DJ41" s="55"/>
      <c r="DK41" s="48"/>
      <c r="DL41" s="49"/>
      <c r="DM41" s="55"/>
      <c r="DN41" s="46"/>
      <c r="DO41" s="47"/>
      <c r="DP41" s="55"/>
      <c r="DQ41" s="48"/>
      <c r="DR41" s="49"/>
      <c r="DS41" s="55"/>
      <c r="DT41" s="46"/>
      <c r="DU41" s="47"/>
      <c r="DV41" s="55"/>
      <c r="DW41" s="48"/>
      <c r="DX41" s="49"/>
      <c r="DY41" s="55"/>
      <c r="DZ41" s="46"/>
      <c r="EA41" s="47"/>
      <c r="EB41" s="55"/>
      <c r="EC41" s="48"/>
      <c r="ED41" s="49"/>
      <c r="EE41" s="55"/>
      <c r="EF41" s="46"/>
      <c r="EG41" s="47"/>
      <c r="EH41" s="55"/>
      <c r="EI41" s="48"/>
      <c r="EJ41" s="49"/>
      <c r="EK41" s="55"/>
      <c r="EL41" s="46"/>
      <c r="EM41" s="47"/>
      <c r="EN41" s="55"/>
      <c r="EO41" s="48"/>
      <c r="EP41" s="49"/>
      <c r="EQ41" s="55"/>
      <c r="ER41" s="46"/>
      <c r="ES41" s="47"/>
      <c r="ET41" s="55"/>
      <c r="EU41" s="48"/>
      <c r="EV41" s="49"/>
      <c r="EW41" s="55"/>
      <c r="EX41" s="46"/>
      <c r="EY41" s="47"/>
      <c r="EZ41" s="55"/>
      <c r="FA41" s="48"/>
      <c r="FB41" s="49"/>
      <c r="FC41" s="55"/>
      <c r="FD41" s="46"/>
      <c r="FE41" s="47"/>
      <c r="FF41" s="55"/>
      <c r="FG41" s="48"/>
      <c r="FH41" s="49"/>
      <c r="FI41" s="55"/>
      <c r="FJ41" s="46"/>
      <c r="FK41" s="47"/>
      <c r="FL41" s="55"/>
      <c r="FM41" s="48"/>
      <c r="FN41" s="49"/>
      <c r="FO41" s="55"/>
      <c r="FP41" s="46"/>
      <c r="FQ41" s="47"/>
      <c r="FR41" s="55"/>
      <c r="FS41" s="48"/>
      <c r="FT41" s="49"/>
      <c r="FU41" s="55"/>
      <c r="FV41" s="46"/>
      <c r="FW41" s="47"/>
      <c r="FX41" s="55"/>
      <c r="FY41" s="48"/>
      <c r="FZ41" s="49"/>
      <c r="GA41" s="55"/>
      <c r="GB41" s="46"/>
      <c r="GC41" s="47"/>
      <c r="GD41" s="55"/>
      <c r="GE41" s="48"/>
      <c r="GF41" s="49"/>
      <c r="GG41" s="55"/>
      <c r="GH41" s="46"/>
      <c r="GI41" s="47"/>
      <c r="GJ41" s="55"/>
      <c r="GK41" s="48"/>
      <c r="GL41" s="49"/>
      <c r="GM41" s="55"/>
      <c r="GN41" s="46"/>
      <c r="GO41" s="47"/>
      <c r="GP41" s="55"/>
      <c r="GQ41" s="48"/>
      <c r="GR41" s="49"/>
      <c r="GS41" s="55"/>
      <c r="GT41" s="46"/>
      <c r="GU41" s="47"/>
      <c r="GV41" s="55"/>
      <c r="GW41" s="48"/>
      <c r="GX41" s="49"/>
      <c r="GY41" s="55"/>
      <c r="GZ41" s="46"/>
      <c r="HA41" s="47"/>
      <c r="HB41" s="55"/>
      <c r="HC41" s="48"/>
      <c r="HD41" s="49"/>
      <c r="HE41" s="55"/>
      <c r="HF41" s="46"/>
      <c r="HG41" s="47"/>
      <c r="HH41" s="55"/>
      <c r="HI41" s="48"/>
      <c r="HJ41" s="49"/>
      <c r="HK41" s="55"/>
      <c r="HL41" s="46"/>
      <c r="HM41" s="47"/>
      <c r="HN41" s="55"/>
      <c r="HO41" s="48"/>
      <c r="HP41" s="49"/>
      <c r="HQ41" s="55"/>
      <c r="HR41" s="46"/>
      <c r="HS41" s="47"/>
      <c r="HT41" s="55"/>
      <c r="HU41" s="48"/>
      <c r="HV41" s="49"/>
      <c r="HW41" s="55"/>
      <c r="HX41" s="46"/>
      <c r="HY41" s="47"/>
      <c r="HZ41" s="55"/>
      <c r="IA41" s="48"/>
      <c r="IB41" s="49"/>
      <c r="IC41" s="55"/>
      <c r="ID41" s="46"/>
      <c r="IE41" s="47"/>
      <c r="IF41" s="55"/>
      <c r="IG41" s="48"/>
      <c r="IH41" s="49"/>
      <c r="II41" s="55"/>
      <c r="IJ41" s="46"/>
      <c r="IK41" s="47"/>
      <c r="IL41" s="55"/>
      <c r="IM41" s="48"/>
      <c r="IN41" s="49"/>
      <c r="IO41" s="55"/>
      <c r="IP41" s="46"/>
      <c r="IQ41" s="47"/>
      <c r="IR41" s="55"/>
      <c r="IS41" s="48"/>
      <c r="IT41" s="49"/>
      <c r="IU41" s="55"/>
      <c r="IV41" s="46"/>
      <c r="IW41" s="47"/>
      <c r="IX41" s="55"/>
      <c r="IY41" s="48"/>
      <c r="IZ41" s="49"/>
      <c r="JA41" s="55"/>
      <c r="JB41" s="46"/>
      <c r="JC41" s="47"/>
      <c r="JD41" s="55"/>
      <c r="JE41" s="48"/>
      <c r="JF41" s="49"/>
      <c r="JG41" s="55"/>
      <c r="JH41" s="46"/>
      <c r="JI41" s="47"/>
      <c r="JJ41" s="55"/>
      <c r="JK41" s="48"/>
      <c r="JL41" s="49"/>
      <c r="JM41" s="55"/>
      <c r="JN41" s="46"/>
      <c r="JO41" s="47"/>
      <c r="JP41" s="55"/>
      <c r="JQ41" s="48"/>
      <c r="JR41" s="49"/>
      <c r="JS41" s="55"/>
      <c r="JT41" s="46"/>
      <c r="JU41" s="47"/>
      <c r="JV41" s="55"/>
      <c r="JW41" s="48"/>
      <c r="JX41" s="49"/>
      <c r="JY41" s="55"/>
      <c r="JZ41" s="46"/>
      <c r="KA41" s="47"/>
      <c r="KB41" s="55"/>
      <c r="KC41" s="48"/>
      <c r="KD41" s="49"/>
      <c r="KE41" s="55"/>
      <c r="KF41" s="46"/>
      <c r="KG41" s="47"/>
      <c r="KH41" s="55"/>
      <c r="KI41" s="48"/>
      <c r="KJ41" s="49"/>
      <c r="KK41" s="55"/>
      <c r="KL41" s="46"/>
      <c r="KM41" s="47"/>
      <c r="KN41" s="55"/>
      <c r="KO41" s="48"/>
      <c r="KP41" s="49"/>
      <c r="KQ41" s="55"/>
      <c r="KR41" s="46"/>
      <c r="KS41" s="47"/>
      <c r="KT41" s="55"/>
      <c r="KU41" s="48"/>
      <c r="KV41" s="49"/>
      <c r="KW41" s="55"/>
      <c r="KX41" s="46"/>
      <c r="KY41" s="47"/>
      <c r="KZ41" s="55"/>
      <c r="LA41" s="48"/>
      <c r="LB41" s="49"/>
      <c r="LC41" s="55"/>
      <c r="LD41" s="46"/>
      <c r="LE41" s="47"/>
      <c r="LF41" s="55"/>
      <c r="LG41" s="48"/>
      <c r="LH41" s="49"/>
      <c r="LI41" s="55"/>
      <c r="LJ41" s="46"/>
      <c r="LK41" s="47"/>
      <c r="LL41" s="55"/>
      <c r="LM41" s="48"/>
      <c r="LN41" s="49"/>
      <c r="LO41" s="55"/>
      <c r="LP41" s="46"/>
      <c r="LQ41" s="47"/>
      <c r="LR41" s="55"/>
      <c r="LS41" s="48"/>
      <c r="LT41" s="49"/>
      <c r="LU41" s="55"/>
      <c r="LV41" s="46"/>
      <c r="LW41" s="47"/>
      <c r="LX41" s="55"/>
      <c r="LY41" s="48"/>
      <c r="LZ41" s="49"/>
      <c r="MA41" s="55"/>
      <c r="MB41" s="46"/>
      <c r="MC41" s="47"/>
      <c r="MD41" s="55"/>
      <c r="ME41" s="48"/>
      <c r="MF41" s="49"/>
      <c r="MG41" s="55"/>
      <c r="MH41" s="55"/>
      <c r="MI41" s="55"/>
      <c r="MJ41" s="55"/>
      <c r="MK41" s="13">
        <f t="shared" si="227"/>
        <v>0</v>
      </c>
      <c r="ML41" s="13">
        <f t="shared" si="228"/>
        <v>0</v>
      </c>
      <c r="MM41" s="13">
        <f t="shared" si="229"/>
        <v>0</v>
      </c>
      <c r="MN41" s="13">
        <f t="shared" si="230"/>
        <v>0</v>
      </c>
      <c r="MO41" s="13">
        <f t="shared" si="231"/>
        <v>0</v>
      </c>
      <c r="MP41" s="13">
        <f t="shared" si="232"/>
        <v>0</v>
      </c>
      <c r="MQ41" s="13">
        <f t="shared" si="233"/>
        <v>0</v>
      </c>
      <c r="MR41" s="13">
        <f t="shared" si="234"/>
        <v>0</v>
      </c>
      <c r="MS41" s="13">
        <f t="shared" si="235"/>
        <v>0</v>
      </c>
      <c r="MT41" s="13">
        <f t="shared" si="236"/>
        <v>0</v>
      </c>
      <c r="MU41" s="13">
        <f t="shared" si="237"/>
        <v>0</v>
      </c>
      <c r="MV41" s="13">
        <f t="shared" si="238"/>
        <v>0</v>
      </c>
      <c r="MW41" s="13">
        <f t="shared" si="239"/>
        <v>0</v>
      </c>
      <c r="MX41" s="13">
        <f t="shared" si="240"/>
        <v>0</v>
      </c>
      <c r="MY41" s="13">
        <f t="shared" si="241"/>
        <v>0</v>
      </c>
      <c r="MZ41" s="13">
        <f t="shared" si="242"/>
        <v>0</v>
      </c>
      <c r="NA41" s="13">
        <f t="shared" si="243"/>
        <v>0</v>
      </c>
      <c r="NB41" s="13">
        <f t="shared" si="244"/>
        <v>0</v>
      </c>
      <c r="NC41" s="13">
        <f t="shared" si="245"/>
        <v>0</v>
      </c>
      <c r="ND41" s="13">
        <f t="shared" si="246"/>
        <v>0</v>
      </c>
      <c r="NE41" s="13">
        <f t="shared" si="247"/>
        <v>0</v>
      </c>
      <c r="NF41" s="13">
        <f t="shared" si="248"/>
        <v>0</v>
      </c>
      <c r="NG41" s="13">
        <f t="shared" si="249"/>
        <v>0</v>
      </c>
      <c r="NH41" s="13">
        <f t="shared" si="250"/>
        <v>0</v>
      </c>
      <c r="NI41" s="13">
        <f t="shared" si="251"/>
        <v>0</v>
      </c>
      <c r="NJ41" s="13">
        <f t="shared" si="252"/>
        <v>0</v>
      </c>
      <c r="NK41" s="13">
        <f t="shared" si="253"/>
        <v>0</v>
      </c>
      <c r="NL41" s="13">
        <f t="shared" si="254"/>
        <v>0</v>
      </c>
      <c r="NM41" s="13">
        <f t="shared" si="255"/>
        <v>0</v>
      </c>
      <c r="NN41" s="13">
        <f t="shared" si="256"/>
        <v>0</v>
      </c>
      <c r="NO41" s="13">
        <f t="shared" si="257"/>
        <v>0</v>
      </c>
      <c r="NP41" s="13">
        <f t="shared" si="258"/>
        <v>0</v>
      </c>
      <c r="NQ41" s="13">
        <f t="shared" si="259"/>
        <v>0</v>
      </c>
      <c r="NR41" s="13">
        <f t="shared" si="260"/>
        <v>0</v>
      </c>
      <c r="NS41" s="13">
        <f t="shared" si="261"/>
        <v>0</v>
      </c>
      <c r="NT41" s="13">
        <f t="shared" si="262"/>
        <v>0</v>
      </c>
      <c r="NU41" s="13">
        <f t="shared" si="263"/>
        <v>0</v>
      </c>
      <c r="NV41" s="13">
        <f t="shared" si="264"/>
        <v>0</v>
      </c>
      <c r="NW41" s="13">
        <f t="shared" si="265"/>
        <v>0</v>
      </c>
      <c r="NX41" s="13">
        <f t="shared" si="266"/>
        <v>0</v>
      </c>
      <c r="NY41" s="13">
        <f t="shared" si="267"/>
        <v>0</v>
      </c>
      <c r="NZ41" s="13">
        <f t="shared" si="268"/>
        <v>0</v>
      </c>
      <c r="OA41" s="13">
        <f t="shared" si="269"/>
        <v>0</v>
      </c>
      <c r="OB41" s="13">
        <f t="shared" si="270"/>
        <v>0</v>
      </c>
      <c r="OC41" s="13">
        <f t="shared" si="271"/>
        <v>0</v>
      </c>
      <c r="OD41" s="13">
        <f t="shared" si="272"/>
        <v>0</v>
      </c>
      <c r="OE41" s="13">
        <f t="shared" si="273"/>
        <v>0</v>
      </c>
      <c r="OF41" s="13">
        <f t="shared" si="274"/>
        <v>0</v>
      </c>
      <c r="OG41" s="13">
        <f t="shared" si="275"/>
        <v>0</v>
      </c>
      <c r="OH41" s="13">
        <f t="shared" si="276"/>
        <v>0</v>
      </c>
      <c r="OI41" s="13">
        <f t="shared" si="277"/>
        <v>0</v>
      </c>
      <c r="OJ41" s="13">
        <f t="shared" si="278"/>
        <v>0</v>
      </c>
      <c r="OK41" s="13">
        <f t="shared" si="279"/>
        <v>0</v>
      </c>
      <c r="OL41" s="13">
        <f t="shared" si="280"/>
        <v>0</v>
      </c>
      <c r="OM41" s="13">
        <f t="shared" si="281"/>
        <v>0</v>
      </c>
      <c r="ON41" s="13">
        <f t="shared" si="282"/>
        <v>0</v>
      </c>
      <c r="OO41" s="13">
        <f t="shared" si="283"/>
        <v>0</v>
      </c>
      <c r="OP41" s="13">
        <f t="shared" si="284"/>
        <v>0</v>
      </c>
      <c r="OQ41" s="13">
        <f t="shared" si="285"/>
        <v>0</v>
      </c>
      <c r="OR41" s="13">
        <f t="shared" si="286"/>
        <v>0</v>
      </c>
      <c r="OS41" s="13">
        <f t="shared" si="287"/>
        <v>0</v>
      </c>
      <c r="OT41" s="13">
        <f t="shared" si="288"/>
        <v>0</v>
      </c>
      <c r="OU41" s="13">
        <f t="shared" si="289"/>
        <v>0</v>
      </c>
      <c r="OV41" s="13">
        <f t="shared" si="290"/>
        <v>0</v>
      </c>
      <c r="OW41" s="13">
        <f t="shared" si="291"/>
        <v>0</v>
      </c>
      <c r="OX41" s="13">
        <f t="shared" si="292"/>
        <v>0</v>
      </c>
      <c r="OY41" s="13">
        <f t="shared" si="293"/>
        <v>0</v>
      </c>
      <c r="OZ41" s="13">
        <f t="shared" si="294"/>
        <v>0</v>
      </c>
      <c r="PA41" s="13">
        <f t="shared" si="295"/>
        <v>0</v>
      </c>
      <c r="PB41" s="13">
        <f t="shared" si="296"/>
        <v>0</v>
      </c>
      <c r="PC41" s="13">
        <f t="shared" si="297"/>
        <v>0</v>
      </c>
      <c r="PD41" s="13">
        <f t="shared" si="298"/>
        <v>0</v>
      </c>
      <c r="PE41" s="13">
        <f t="shared" si="299"/>
        <v>0</v>
      </c>
      <c r="PF41" s="13">
        <f t="shared" si="300"/>
        <v>0</v>
      </c>
      <c r="PG41" s="13">
        <f t="shared" si="301"/>
        <v>0</v>
      </c>
      <c r="PH41" s="13">
        <f t="shared" si="302"/>
        <v>0</v>
      </c>
      <c r="PI41" s="13">
        <f t="shared" si="303"/>
        <v>0</v>
      </c>
      <c r="PJ41" s="13">
        <f t="shared" si="304"/>
        <v>0</v>
      </c>
      <c r="PK41" s="13">
        <f t="shared" si="305"/>
        <v>0</v>
      </c>
      <c r="PL41" s="13">
        <f t="shared" si="306"/>
        <v>0</v>
      </c>
      <c r="PM41" s="13">
        <f t="shared" si="307"/>
        <v>0</v>
      </c>
      <c r="PN41" s="13">
        <f t="shared" si="308"/>
        <v>0</v>
      </c>
      <c r="PO41" s="13">
        <f t="shared" si="309"/>
        <v>0</v>
      </c>
      <c r="PP41" s="13">
        <f t="shared" si="310"/>
        <v>0</v>
      </c>
      <c r="PQ41" s="13">
        <f t="shared" si="311"/>
        <v>0</v>
      </c>
      <c r="PR41" s="13">
        <f t="shared" si="312"/>
        <v>0</v>
      </c>
      <c r="PS41" s="13">
        <f t="shared" si="313"/>
        <v>0</v>
      </c>
      <c r="PT41" s="13">
        <f t="shared" si="314"/>
        <v>0</v>
      </c>
      <c r="PU41" s="13">
        <f t="shared" si="315"/>
        <v>0</v>
      </c>
      <c r="PV41" s="13">
        <f t="shared" si="316"/>
        <v>0</v>
      </c>
      <c r="PW41" s="13">
        <f t="shared" si="317"/>
        <v>0</v>
      </c>
      <c r="PX41" s="13">
        <f t="shared" si="318"/>
        <v>0</v>
      </c>
      <c r="PY41" s="13">
        <f t="shared" si="319"/>
        <v>0</v>
      </c>
      <c r="PZ41" s="13">
        <f t="shared" si="320"/>
        <v>0</v>
      </c>
      <c r="QA41" s="13">
        <f t="shared" si="321"/>
        <v>0</v>
      </c>
      <c r="QB41" s="13">
        <f t="shared" si="322"/>
        <v>0</v>
      </c>
      <c r="QC41" s="13">
        <f t="shared" si="323"/>
        <v>0</v>
      </c>
      <c r="QD41" s="13">
        <f t="shared" si="324"/>
        <v>0</v>
      </c>
      <c r="QE41" s="13">
        <f t="shared" si="325"/>
        <v>0</v>
      </c>
      <c r="QF41" s="13">
        <f t="shared" si="326"/>
        <v>0</v>
      </c>
      <c r="QN41" s="13">
        <f>RANK(QQ41,$QQ$4:$QQ$69)+COUNTIF(QQ$4:QQ41,QQ41)-1</f>
        <v>38</v>
      </c>
      <c r="QO41" s="29">
        <f t="array" ref="QO41">SUM(IF(QQ41&lt;$QQ$4:$QQ$69,1/COUNTIF($QQ$4:$QQ$69,$QQ$4:$QQ$69)))+1</f>
        <v>1</v>
      </c>
      <c r="QP41" s="11" t="str">
        <f>Sheet3!R39</f>
        <v>K. Sigthorsson (Iceland)</v>
      </c>
      <c r="QQ41" s="13">
        <f t="shared" si="226"/>
        <v>0</v>
      </c>
    </row>
    <row r="42" spans="6:459">
      <c r="F42" s="14"/>
      <c r="J42" s="10">
        <f t="shared" si="222"/>
        <v>39</v>
      </c>
      <c r="K42" s="39" t="str">
        <f>IFERROR(IF(L42="","",IF(ISNUMBER(MATCH(HLOOKUP($J42,$MK$74:$QF$89,($QG$79-$QG$74+1),0),K$4:K41,0)),"",HLOOKUP($J42,$MK$74:$QF$89,($QG$79-$QG$74+1),0))),"")</f>
        <v/>
      </c>
      <c r="L42" s="40" t="str">
        <f t="shared" si="215"/>
        <v/>
      </c>
      <c r="M42" s="41" t="str">
        <f t="array" ref="M42">IFERROR(IF(HLOOKUP($J42,$MK$74:$QF$89,($QG$83-$QG$74+1),0)=0,"",HLOOKUP($J42,$MK$74:$QF$89,($QG$83-$QG$74+1),0)),0)</f>
        <v/>
      </c>
      <c r="N42" s="10"/>
      <c r="O42" s="10">
        <f t="shared" si="223"/>
        <v>39</v>
      </c>
      <c r="P42" s="39" t="str">
        <f>IFERROR(IF(Q42="","",IF(ISNUMBER(MATCH(HLOOKUP($T42,$MK$75:$OP$89,($QG$80-$QG$75+1),0),P$4:P41,0)),"",HLOOKUP($T42,$MK$75:$OP$89,($QG$80-$QG$75+1),0))),"")</f>
        <v/>
      </c>
      <c r="Q42" s="40" t="str">
        <f t="shared" si="217"/>
        <v/>
      </c>
      <c r="R42" s="41" t="str">
        <f t="array" ref="R42">IFERROR(IF(HLOOKUP($O42,$MK$75:$QF$89,($QG$89-$QG$75+1),0)=0,"",HLOOKUP($O42,$MK$75:$QF$89,($QG$89-$QG$75+1),0)),0)</f>
        <v/>
      </c>
      <c r="S42" s="10"/>
      <c r="T42" s="10">
        <f t="shared" si="224"/>
        <v>39</v>
      </c>
      <c r="U42" s="39" t="str">
        <f>IFERROR(IF(V42="","",IF(ISNUMBER(MATCH(HLOOKUP($O42,$MK$76:$QF$89,($QG$81-$QG$76+1),0),U$4:U41,0)),"",HLOOKUP($O42,$MK$76:$QF$89,($QG$81-$QG$76+1),0))),"")</f>
        <v/>
      </c>
      <c r="V42" s="40" t="str">
        <f t="shared" si="225"/>
        <v/>
      </c>
      <c r="W42" s="41" t="str">
        <f t="array" ref="W42">IFERROR(IF(HLOOKUP($T42,$MK$76:$QF$89,($QG$87-$QG$76+1),0)=0,"",HLOOKUP($T42,$MK$76:$QF$89,($QG$87-$QG$76+1),0)),0)</f>
        <v/>
      </c>
      <c r="Y42" s="9">
        <v>11</v>
      </c>
      <c r="Z42" s="39" t="str">
        <f>IFERROR(IF(AA42="","",IF(ISNUMBER(MATCH(VLOOKUP($Y43,$QN$4:$QQ$69,2,0),Z$31:Z41,0)),"",VLOOKUP($Y43,$QN$4:$QQ$69,2,0))),"")</f>
        <v/>
      </c>
      <c r="AA42" s="40" t="str">
        <f t="shared" si="219"/>
        <v/>
      </c>
      <c r="AB42" s="42" t="str">
        <f t="shared" si="220"/>
        <v/>
      </c>
      <c r="AC42" s="43" t="str">
        <f t="shared" si="221"/>
        <v/>
      </c>
      <c r="AE42" s="29">
        <f t="array" ref="AE42">IFERROR(SUM(IF(AG42&lt;$AG$4:$AG$69,1/COUNTIF($AG$4:$AG$69,$AG$4:$AG$69)))+1,0)</f>
        <v>1</v>
      </c>
      <c r="AF42" s="44" t="str">
        <f>Sheet3!R40</f>
        <v>M. Arnautovic (Austria)</v>
      </c>
      <c r="AG42" s="45">
        <v>0</v>
      </c>
      <c r="AH42" s="29">
        <f t="shared" si="212"/>
        <v>15</v>
      </c>
      <c r="AL42" s="13">
        <f>IF(OR(ISBLANK('Euro 2016'!L64),ISBLANK('Euro 2016'!M64)),0,1)</f>
        <v>1</v>
      </c>
      <c r="AM42" s="11" t="s">
        <v>2567</v>
      </c>
      <c r="AN42" s="11" t="str">
        <f>IFERROR(VLOOKUP(IF(VLOOKUP($AM42,'Euro 2016'!$B$23:$N$87,10,0)="","",VLOOKUP($AM42,'Euro 2016'!$B$23:$N$87,10,0)),Sheet2!$A:$B,2,0),"")</f>
        <v>Spain</v>
      </c>
      <c r="AO42" s="11" t="str">
        <f>IFERROR(VLOOKUP(IF(VLOOKUP($AM42,'Euro 2016'!$B$23:$N$87,13,0)="","",VLOOKUP($AM42,'Euro 2016'!$B$23:$N$87,13,0)),Sheet2!$A:$B,2,0),"")</f>
        <v>Sweden</v>
      </c>
      <c r="AQ42" s="13">
        <f>IFERROR(IF(VLOOKUP($AM42,'Euro 2016'!$B$23:$N$87,11,0)="","",VLOOKUP($AM42,'Euro 2016'!$B$23:$N$87,11,0)),"")</f>
        <v>1</v>
      </c>
      <c r="AR42" s="13">
        <f>IFERROR(IF(VLOOKUP($AM42,'Euro 2016'!$B$23:$N$87,12,0)="","",VLOOKUP($AM42,'Euro 2016'!$B$23:$N$87,12,0)),"")</f>
        <v>0</v>
      </c>
      <c r="AT42" s="46"/>
      <c r="AU42" s="47"/>
      <c r="AV42" s="55"/>
      <c r="AW42" s="48"/>
      <c r="AX42" s="49"/>
      <c r="AY42" s="55"/>
      <c r="AZ42" s="46"/>
      <c r="BA42" s="47"/>
      <c r="BB42" s="55"/>
      <c r="BC42" s="48"/>
      <c r="BD42" s="49"/>
      <c r="BE42" s="55"/>
      <c r="BF42" s="46"/>
      <c r="BG42" s="47"/>
      <c r="BH42" s="55"/>
      <c r="BI42" s="48"/>
      <c r="BJ42" s="49"/>
      <c r="BK42" s="55"/>
      <c r="BL42" s="46"/>
      <c r="BM42" s="47"/>
      <c r="BN42" s="55"/>
      <c r="BO42" s="48"/>
      <c r="BP42" s="49"/>
      <c r="BQ42" s="55"/>
      <c r="BR42" s="46"/>
      <c r="BS42" s="47"/>
      <c r="BT42" s="55"/>
      <c r="BU42" s="48"/>
      <c r="BV42" s="49"/>
      <c r="BW42" s="55"/>
      <c r="BX42" s="46"/>
      <c r="BY42" s="47"/>
      <c r="BZ42" s="55"/>
      <c r="CA42" s="48"/>
      <c r="CB42" s="49"/>
      <c r="CC42" s="55"/>
      <c r="CD42" s="46"/>
      <c r="CE42" s="47"/>
      <c r="CF42" s="55"/>
      <c r="CG42" s="48"/>
      <c r="CH42" s="49"/>
      <c r="CI42" s="55"/>
      <c r="CJ42" s="46"/>
      <c r="CK42" s="47"/>
      <c r="CL42" s="55"/>
      <c r="CM42" s="48"/>
      <c r="CN42" s="49"/>
      <c r="CO42" s="55"/>
      <c r="CP42" s="46"/>
      <c r="CQ42" s="47"/>
      <c r="CR42" s="55"/>
      <c r="CS42" s="48"/>
      <c r="CT42" s="49"/>
      <c r="CU42" s="55"/>
      <c r="CV42" s="46"/>
      <c r="CW42" s="47"/>
      <c r="CX42" s="55"/>
      <c r="CY42" s="48"/>
      <c r="CZ42" s="49"/>
      <c r="DA42" s="55"/>
      <c r="DB42" s="46"/>
      <c r="DC42" s="47"/>
      <c r="DD42" s="55"/>
      <c r="DE42" s="48"/>
      <c r="DF42" s="49"/>
      <c r="DG42" s="55"/>
      <c r="DH42" s="46"/>
      <c r="DI42" s="47"/>
      <c r="DJ42" s="55"/>
      <c r="DK42" s="48"/>
      <c r="DL42" s="49"/>
      <c r="DM42" s="55"/>
      <c r="DN42" s="46"/>
      <c r="DO42" s="47"/>
      <c r="DP42" s="55"/>
      <c r="DQ42" s="48"/>
      <c r="DR42" s="49"/>
      <c r="DS42" s="55"/>
      <c r="DT42" s="46"/>
      <c r="DU42" s="47"/>
      <c r="DV42" s="55"/>
      <c r="DW42" s="48"/>
      <c r="DX42" s="49"/>
      <c r="DY42" s="55"/>
      <c r="DZ42" s="46"/>
      <c r="EA42" s="47"/>
      <c r="EB42" s="55"/>
      <c r="EC42" s="48"/>
      <c r="ED42" s="49"/>
      <c r="EE42" s="55"/>
      <c r="EF42" s="46"/>
      <c r="EG42" s="47"/>
      <c r="EH42" s="55"/>
      <c r="EI42" s="48"/>
      <c r="EJ42" s="49"/>
      <c r="EK42" s="55"/>
      <c r="EL42" s="46"/>
      <c r="EM42" s="47"/>
      <c r="EN42" s="55"/>
      <c r="EO42" s="48"/>
      <c r="EP42" s="49"/>
      <c r="EQ42" s="55"/>
      <c r="ER42" s="46"/>
      <c r="ES42" s="47"/>
      <c r="ET42" s="55"/>
      <c r="EU42" s="48"/>
      <c r="EV42" s="49"/>
      <c r="EW42" s="55"/>
      <c r="EX42" s="46"/>
      <c r="EY42" s="47"/>
      <c r="EZ42" s="55"/>
      <c r="FA42" s="48"/>
      <c r="FB42" s="49"/>
      <c r="FC42" s="55"/>
      <c r="FD42" s="46"/>
      <c r="FE42" s="47"/>
      <c r="FF42" s="55"/>
      <c r="FG42" s="48"/>
      <c r="FH42" s="49"/>
      <c r="FI42" s="55"/>
      <c r="FJ42" s="46"/>
      <c r="FK42" s="47"/>
      <c r="FL42" s="55"/>
      <c r="FM42" s="48"/>
      <c r="FN42" s="49"/>
      <c r="FO42" s="55"/>
      <c r="FP42" s="46"/>
      <c r="FQ42" s="47"/>
      <c r="FR42" s="55"/>
      <c r="FS42" s="48"/>
      <c r="FT42" s="49"/>
      <c r="FU42" s="55"/>
      <c r="FV42" s="46"/>
      <c r="FW42" s="47"/>
      <c r="FX42" s="55"/>
      <c r="FY42" s="48"/>
      <c r="FZ42" s="49"/>
      <c r="GA42" s="55"/>
      <c r="GB42" s="46"/>
      <c r="GC42" s="47"/>
      <c r="GD42" s="55"/>
      <c r="GE42" s="48"/>
      <c r="GF42" s="49"/>
      <c r="GG42" s="55"/>
      <c r="GH42" s="46"/>
      <c r="GI42" s="47"/>
      <c r="GJ42" s="55"/>
      <c r="GK42" s="48"/>
      <c r="GL42" s="49"/>
      <c r="GM42" s="55"/>
      <c r="GN42" s="46"/>
      <c r="GO42" s="47"/>
      <c r="GP42" s="55"/>
      <c r="GQ42" s="48"/>
      <c r="GR42" s="49"/>
      <c r="GS42" s="55"/>
      <c r="GT42" s="46"/>
      <c r="GU42" s="47"/>
      <c r="GV42" s="55"/>
      <c r="GW42" s="48"/>
      <c r="GX42" s="49"/>
      <c r="GY42" s="55"/>
      <c r="GZ42" s="46"/>
      <c r="HA42" s="47"/>
      <c r="HB42" s="55"/>
      <c r="HC42" s="48"/>
      <c r="HD42" s="49"/>
      <c r="HE42" s="55"/>
      <c r="HF42" s="46"/>
      <c r="HG42" s="47"/>
      <c r="HH42" s="55"/>
      <c r="HI42" s="48"/>
      <c r="HJ42" s="49"/>
      <c r="HK42" s="55"/>
      <c r="HL42" s="46"/>
      <c r="HM42" s="47"/>
      <c r="HN42" s="55"/>
      <c r="HO42" s="48"/>
      <c r="HP42" s="49"/>
      <c r="HQ42" s="55"/>
      <c r="HR42" s="46"/>
      <c r="HS42" s="47"/>
      <c r="HT42" s="55"/>
      <c r="HU42" s="48"/>
      <c r="HV42" s="49"/>
      <c r="HW42" s="55"/>
      <c r="HX42" s="46"/>
      <c r="HY42" s="47"/>
      <c r="HZ42" s="55"/>
      <c r="IA42" s="48"/>
      <c r="IB42" s="49"/>
      <c r="IC42" s="55"/>
      <c r="ID42" s="46"/>
      <c r="IE42" s="47"/>
      <c r="IF42" s="55"/>
      <c r="IG42" s="48"/>
      <c r="IH42" s="49"/>
      <c r="II42" s="55"/>
      <c r="IJ42" s="46"/>
      <c r="IK42" s="47"/>
      <c r="IL42" s="55"/>
      <c r="IM42" s="48"/>
      <c r="IN42" s="49"/>
      <c r="IO42" s="55"/>
      <c r="IP42" s="46"/>
      <c r="IQ42" s="47"/>
      <c r="IR42" s="55"/>
      <c r="IS42" s="48"/>
      <c r="IT42" s="49"/>
      <c r="IU42" s="55"/>
      <c r="IV42" s="46"/>
      <c r="IW42" s="47"/>
      <c r="IX42" s="55"/>
      <c r="IY42" s="48"/>
      <c r="IZ42" s="49"/>
      <c r="JA42" s="55"/>
      <c r="JB42" s="46"/>
      <c r="JC42" s="47"/>
      <c r="JD42" s="55"/>
      <c r="JE42" s="48"/>
      <c r="JF42" s="49"/>
      <c r="JG42" s="55"/>
      <c r="JH42" s="46"/>
      <c r="JI42" s="47"/>
      <c r="JJ42" s="55"/>
      <c r="JK42" s="48"/>
      <c r="JL42" s="49"/>
      <c r="JM42" s="55"/>
      <c r="JN42" s="46"/>
      <c r="JO42" s="47"/>
      <c r="JP42" s="55"/>
      <c r="JQ42" s="48"/>
      <c r="JR42" s="49"/>
      <c r="JS42" s="55"/>
      <c r="JT42" s="46"/>
      <c r="JU42" s="47"/>
      <c r="JV42" s="55"/>
      <c r="JW42" s="48"/>
      <c r="JX42" s="49"/>
      <c r="JY42" s="55"/>
      <c r="JZ42" s="46"/>
      <c r="KA42" s="47"/>
      <c r="KB42" s="55"/>
      <c r="KC42" s="48"/>
      <c r="KD42" s="49"/>
      <c r="KE42" s="55"/>
      <c r="KF42" s="46"/>
      <c r="KG42" s="47"/>
      <c r="KH42" s="55"/>
      <c r="KI42" s="48"/>
      <c r="KJ42" s="49"/>
      <c r="KK42" s="55"/>
      <c r="KL42" s="46"/>
      <c r="KM42" s="47"/>
      <c r="KN42" s="55"/>
      <c r="KO42" s="48"/>
      <c r="KP42" s="49"/>
      <c r="KQ42" s="55"/>
      <c r="KR42" s="46"/>
      <c r="KS42" s="47"/>
      <c r="KT42" s="55"/>
      <c r="KU42" s="48"/>
      <c r="KV42" s="49"/>
      <c r="KW42" s="55"/>
      <c r="KX42" s="46"/>
      <c r="KY42" s="47"/>
      <c r="KZ42" s="55"/>
      <c r="LA42" s="48"/>
      <c r="LB42" s="49"/>
      <c r="LC42" s="55"/>
      <c r="LD42" s="46"/>
      <c r="LE42" s="47"/>
      <c r="LF42" s="55"/>
      <c r="LG42" s="48"/>
      <c r="LH42" s="49"/>
      <c r="LI42" s="55"/>
      <c r="LJ42" s="46"/>
      <c r="LK42" s="47"/>
      <c r="LL42" s="55"/>
      <c r="LM42" s="48"/>
      <c r="LN42" s="49"/>
      <c r="LO42" s="55"/>
      <c r="LP42" s="46"/>
      <c r="LQ42" s="47"/>
      <c r="LR42" s="55"/>
      <c r="LS42" s="48"/>
      <c r="LT42" s="49"/>
      <c r="LU42" s="55"/>
      <c r="LV42" s="46"/>
      <c r="LW42" s="47"/>
      <c r="LX42" s="55"/>
      <c r="LY42" s="48"/>
      <c r="LZ42" s="49"/>
      <c r="MA42" s="55"/>
      <c r="MB42" s="46"/>
      <c r="MC42" s="47"/>
      <c r="MD42" s="55"/>
      <c r="ME42" s="48"/>
      <c r="MF42" s="49"/>
      <c r="MG42" s="55"/>
      <c r="MH42" s="55"/>
      <c r="MI42" s="55"/>
      <c r="MJ42" s="55"/>
      <c r="MK42" s="13">
        <f t="shared" si="227"/>
        <v>0</v>
      </c>
      <c r="ML42" s="13">
        <f t="shared" si="228"/>
        <v>0</v>
      </c>
      <c r="MM42" s="13">
        <f t="shared" si="229"/>
        <v>0</v>
      </c>
      <c r="MN42" s="13">
        <f t="shared" si="230"/>
        <v>0</v>
      </c>
      <c r="MO42" s="13">
        <f t="shared" si="231"/>
        <v>0</v>
      </c>
      <c r="MP42" s="13">
        <f t="shared" si="232"/>
        <v>0</v>
      </c>
      <c r="MQ42" s="13">
        <f t="shared" si="233"/>
        <v>0</v>
      </c>
      <c r="MR42" s="13">
        <f t="shared" si="234"/>
        <v>0</v>
      </c>
      <c r="MS42" s="13">
        <f t="shared" si="235"/>
        <v>0</v>
      </c>
      <c r="MT42" s="13">
        <f t="shared" si="236"/>
        <v>0</v>
      </c>
      <c r="MU42" s="13">
        <f t="shared" si="237"/>
        <v>0</v>
      </c>
      <c r="MV42" s="13">
        <f t="shared" si="238"/>
        <v>0</v>
      </c>
      <c r="MW42" s="13">
        <f t="shared" si="239"/>
        <v>0</v>
      </c>
      <c r="MX42" s="13">
        <f t="shared" si="240"/>
        <v>0</v>
      </c>
      <c r="MY42" s="13">
        <f t="shared" si="241"/>
        <v>0</v>
      </c>
      <c r="MZ42" s="13">
        <f t="shared" si="242"/>
        <v>0</v>
      </c>
      <c r="NA42" s="13">
        <f t="shared" si="243"/>
        <v>0</v>
      </c>
      <c r="NB42" s="13">
        <f t="shared" si="244"/>
        <v>0</v>
      </c>
      <c r="NC42" s="13">
        <f t="shared" si="245"/>
        <v>0</v>
      </c>
      <c r="ND42" s="13">
        <f t="shared" si="246"/>
        <v>0</v>
      </c>
      <c r="NE42" s="13">
        <f t="shared" si="247"/>
        <v>0</v>
      </c>
      <c r="NF42" s="13">
        <f t="shared" si="248"/>
        <v>0</v>
      </c>
      <c r="NG42" s="13">
        <f t="shared" si="249"/>
        <v>0</v>
      </c>
      <c r="NH42" s="13">
        <f t="shared" si="250"/>
        <v>0</v>
      </c>
      <c r="NI42" s="13">
        <f t="shared" si="251"/>
        <v>0</v>
      </c>
      <c r="NJ42" s="13">
        <f t="shared" si="252"/>
        <v>0</v>
      </c>
      <c r="NK42" s="13">
        <f t="shared" si="253"/>
        <v>0</v>
      </c>
      <c r="NL42" s="13">
        <f t="shared" si="254"/>
        <v>0</v>
      </c>
      <c r="NM42" s="13">
        <f t="shared" si="255"/>
        <v>0</v>
      </c>
      <c r="NN42" s="13">
        <f t="shared" si="256"/>
        <v>0</v>
      </c>
      <c r="NO42" s="13">
        <f t="shared" si="257"/>
        <v>0</v>
      </c>
      <c r="NP42" s="13">
        <f t="shared" si="258"/>
        <v>0</v>
      </c>
      <c r="NQ42" s="13">
        <f t="shared" si="259"/>
        <v>0</v>
      </c>
      <c r="NR42" s="13">
        <f t="shared" si="260"/>
        <v>0</v>
      </c>
      <c r="NS42" s="13">
        <f t="shared" si="261"/>
        <v>0</v>
      </c>
      <c r="NT42" s="13">
        <f t="shared" si="262"/>
        <v>0</v>
      </c>
      <c r="NU42" s="13">
        <f t="shared" si="263"/>
        <v>0</v>
      </c>
      <c r="NV42" s="13">
        <f t="shared" si="264"/>
        <v>0</v>
      </c>
      <c r="NW42" s="13">
        <f t="shared" si="265"/>
        <v>0</v>
      </c>
      <c r="NX42" s="13">
        <f t="shared" si="266"/>
        <v>0</v>
      </c>
      <c r="NY42" s="13">
        <f t="shared" si="267"/>
        <v>0</v>
      </c>
      <c r="NZ42" s="13">
        <f t="shared" si="268"/>
        <v>0</v>
      </c>
      <c r="OA42" s="13">
        <f t="shared" si="269"/>
        <v>0</v>
      </c>
      <c r="OB42" s="13">
        <f t="shared" si="270"/>
        <v>0</v>
      </c>
      <c r="OC42" s="13">
        <f t="shared" si="271"/>
        <v>0</v>
      </c>
      <c r="OD42" s="13">
        <f t="shared" si="272"/>
        <v>0</v>
      </c>
      <c r="OE42" s="13">
        <f t="shared" si="273"/>
        <v>0</v>
      </c>
      <c r="OF42" s="13">
        <f t="shared" si="274"/>
        <v>0</v>
      </c>
      <c r="OG42" s="13">
        <f t="shared" si="275"/>
        <v>0</v>
      </c>
      <c r="OH42" s="13">
        <f t="shared" si="276"/>
        <v>0</v>
      </c>
      <c r="OI42" s="13">
        <f t="shared" si="277"/>
        <v>0</v>
      </c>
      <c r="OJ42" s="13">
        <f t="shared" si="278"/>
        <v>0</v>
      </c>
      <c r="OK42" s="13">
        <f t="shared" si="279"/>
        <v>0</v>
      </c>
      <c r="OL42" s="13">
        <f t="shared" si="280"/>
        <v>0</v>
      </c>
      <c r="OM42" s="13">
        <f t="shared" si="281"/>
        <v>0</v>
      </c>
      <c r="ON42" s="13">
        <f t="shared" si="282"/>
        <v>0</v>
      </c>
      <c r="OO42" s="13">
        <f t="shared" si="283"/>
        <v>0</v>
      </c>
      <c r="OP42" s="13">
        <f t="shared" si="284"/>
        <v>0</v>
      </c>
      <c r="OQ42" s="13">
        <f t="shared" si="285"/>
        <v>0</v>
      </c>
      <c r="OR42" s="13">
        <f t="shared" si="286"/>
        <v>0</v>
      </c>
      <c r="OS42" s="13">
        <f t="shared" si="287"/>
        <v>0</v>
      </c>
      <c r="OT42" s="13">
        <f t="shared" si="288"/>
        <v>0</v>
      </c>
      <c r="OU42" s="13">
        <f t="shared" si="289"/>
        <v>0</v>
      </c>
      <c r="OV42" s="13">
        <f t="shared" si="290"/>
        <v>0</v>
      </c>
      <c r="OW42" s="13">
        <f t="shared" si="291"/>
        <v>0</v>
      </c>
      <c r="OX42" s="13">
        <f t="shared" si="292"/>
        <v>0</v>
      </c>
      <c r="OY42" s="13">
        <f t="shared" si="293"/>
        <v>0</v>
      </c>
      <c r="OZ42" s="13">
        <f t="shared" si="294"/>
        <v>0</v>
      </c>
      <c r="PA42" s="13">
        <f t="shared" si="295"/>
        <v>0</v>
      </c>
      <c r="PB42" s="13">
        <f t="shared" si="296"/>
        <v>0</v>
      </c>
      <c r="PC42" s="13">
        <f t="shared" si="297"/>
        <v>0</v>
      </c>
      <c r="PD42" s="13">
        <f t="shared" si="298"/>
        <v>0</v>
      </c>
      <c r="PE42" s="13">
        <f t="shared" si="299"/>
        <v>0</v>
      </c>
      <c r="PF42" s="13">
        <f t="shared" si="300"/>
        <v>0</v>
      </c>
      <c r="PG42" s="13">
        <f t="shared" si="301"/>
        <v>0</v>
      </c>
      <c r="PH42" s="13">
        <f t="shared" si="302"/>
        <v>0</v>
      </c>
      <c r="PI42" s="13">
        <f t="shared" si="303"/>
        <v>0</v>
      </c>
      <c r="PJ42" s="13">
        <f t="shared" si="304"/>
        <v>0</v>
      </c>
      <c r="PK42" s="13">
        <f t="shared" si="305"/>
        <v>0</v>
      </c>
      <c r="PL42" s="13">
        <f t="shared" si="306"/>
        <v>0</v>
      </c>
      <c r="PM42" s="13">
        <f t="shared" si="307"/>
        <v>0</v>
      </c>
      <c r="PN42" s="13">
        <f t="shared" si="308"/>
        <v>0</v>
      </c>
      <c r="PO42" s="13">
        <f t="shared" si="309"/>
        <v>0</v>
      </c>
      <c r="PP42" s="13">
        <f t="shared" si="310"/>
        <v>0</v>
      </c>
      <c r="PQ42" s="13">
        <f t="shared" si="311"/>
        <v>0</v>
      </c>
      <c r="PR42" s="13">
        <f t="shared" si="312"/>
        <v>0</v>
      </c>
      <c r="PS42" s="13">
        <f t="shared" si="313"/>
        <v>0</v>
      </c>
      <c r="PT42" s="13">
        <f t="shared" si="314"/>
        <v>0</v>
      </c>
      <c r="PU42" s="13">
        <f t="shared" si="315"/>
        <v>0</v>
      </c>
      <c r="PV42" s="13">
        <f t="shared" si="316"/>
        <v>0</v>
      </c>
      <c r="PW42" s="13">
        <f t="shared" si="317"/>
        <v>0</v>
      </c>
      <c r="PX42" s="13">
        <f t="shared" si="318"/>
        <v>0</v>
      </c>
      <c r="PY42" s="13">
        <f t="shared" si="319"/>
        <v>0</v>
      </c>
      <c r="PZ42" s="13">
        <f t="shared" si="320"/>
        <v>0</v>
      </c>
      <c r="QA42" s="13">
        <f t="shared" si="321"/>
        <v>0</v>
      </c>
      <c r="QB42" s="13">
        <f t="shared" si="322"/>
        <v>0</v>
      </c>
      <c r="QC42" s="13">
        <f t="shared" si="323"/>
        <v>0</v>
      </c>
      <c r="QD42" s="13">
        <f t="shared" si="324"/>
        <v>0</v>
      </c>
      <c r="QE42" s="13">
        <f t="shared" si="325"/>
        <v>0</v>
      </c>
      <c r="QF42" s="13">
        <f t="shared" si="326"/>
        <v>0</v>
      </c>
      <c r="QN42" s="13">
        <f>RANK(QQ42,$QQ$4:$QQ$69)+COUNTIF(QQ$4:QQ42,QQ42)-1</f>
        <v>39</v>
      </c>
      <c r="QO42" s="29">
        <f t="array" ref="QO42">SUM(IF(QQ42&lt;$QQ$4:$QQ$69,1/COUNTIF($QQ$4:$QQ$69,$QQ$4:$QQ$69)))+1</f>
        <v>1</v>
      </c>
      <c r="QP42" s="11" t="str">
        <f>Sheet3!R40</f>
        <v>M. Arnautovic (Austria)</v>
      </c>
      <c r="QQ42" s="13">
        <f t="shared" si="226"/>
        <v>0</v>
      </c>
    </row>
    <row r="43" spans="6:459">
      <c r="J43" s="10">
        <f t="shared" si="222"/>
        <v>40</v>
      </c>
      <c r="K43" s="39" t="str">
        <f>IFERROR(IF(L43="","",IF(ISNUMBER(MATCH(HLOOKUP($J43,$MK$74:$QF$89,($QG$79-$QG$74+1),0),K$4:K42,0)),"",HLOOKUP($J43,$MK$74:$QF$89,($QG$79-$QG$74+1),0))),"")</f>
        <v/>
      </c>
      <c r="L43" s="40" t="str">
        <f t="shared" si="215"/>
        <v/>
      </c>
      <c r="M43" s="41" t="str">
        <f t="array" ref="M43">IFERROR(IF(HLOOKUP($J43,$MK$74:$QF$89,($QG$83-$QG$74+1),0)=0,"",HLOOKUP($J43,$MK$74:$QF$89,($QG$83-$QG$74+1),0)),0)</f>
        <v/>
      </c>
      <c r="N43" s="10"/>
      <c r="O43" s="10">
        <f t="shared" si="223"/>
        <v>40</v>
      </c>
      <c r="P43" s="39" t="str">
        <f>IFERROR(IF(Q43="","",IF(ISNUMBER(MATCH(HLOOKUP($T43,$MK$75:$OP$89,($QG$80-$QG$75+1),0),P$4:P42,0)),"",HLOOKUP($T43,$MK$75:$OP$89,($QG$80-$QG$75+1),0))),"")</f>
        <v/>
      </c>
      <c r="Q43" s="40" t="str">
        <f t="shared" si="217"/>
        <v/>
      </c>
      <c r="R43" s="41" t="str">
        <f t="array" ref="R43">IFERROR(IF(HLOOKUP($O43,$MK$75:$QF$89,($QG$89-$QG$75+1),0)=0,"",HLOOKUP($O43,$MK$75:$QF$89,($QG$89-$QG$75+1),0)),0)</f>
        <v/>
      </c>
      <c r="S43" s="10"/>
      <c r="T43" s="10">
        <f t="shared" si="224"/>
        <v>40</v>
      </c>
      <c r="U43" s="39" t="str">
        <f>IFERROR(IF(V43="","",IF(ISNUMBER(MATCH(HLOOKUP($O43,$MK$76:$QF$89,($QG$81-$QG$76+1),0),U$4:U42,0)),"",HLOOKUP($O43,$MK$76:$QF$89,($QG$81-$QG$76+1),0))),"")</f>
        <v/>
      </c>
      <c r="V43" s="40" t="str">
        <f t="shared" si="225"/>
        <v/>
      </c>
      <c r="W43" s="41" t="str">
        <f t="array" ref="W43">IFERROR(IF(HLOOKUP($T43,$MK$76:$QF$89,($QG$87-$QG$76+1),0)=0,"",HLOOKUP($T43,$MK$76:$QF$89,($QG$87-$QG$76+1),0)),0)</f>
        <v/>
      </c>
      <c r="Y43" s="9">
        <v>12</v>
      </c>
      <c r="Z43" s="39" t="str">
        <f>IFERROR(IF(AA43="","",IF(ISNUMBER(MATCH(VLOOKUP($Y44,$QN$4:$QQ$69,2,0),Z$31:Z42,0)),"",VLOOKUP($Y44,$QN$4:$QQ$69,2,0))),"")</f>
        <v/>
      </c>
      <c r="AA43" s="40" t="str">
        <f t="shared" si="219"/>
        <v/>
      </c>
      <c r="AB43" s="42" t="str">
        <f t="shared" si="220"/>
        <v/>
      </c>
      <c r="AC43" s="43" t="str">
        <f t="shared" si="221"/>
        <v/>
      </c>
      <c r="AE43" s="29">
        <f t="array" ref="AE43">IFERROR(SUM(IF(AG43&lt;$AG$4:$AG$69,1/COUNTIF($AG$4:$AG$69,$AG$4:$AG$69)))+1,0)</f>
        <v>1</v>
      </c>
      <c r="AF43" s="44" t="str">
        <f>Sheet3!R41</f>
        <v>M. Berg (Sweden)</v>
      </c>
      <c r="AG43" s="45">
        <v>0</v>
      </c>
      <c r="AH43" s="29">
        <f t="shared" si="212"/>
        <v>15</v>
      </c>
      <c r="AL43" s="13">
        <f>IF(OR(ISBLANK('Euro 2016'!L65),ISBLANK('Euro 2016'!M65)),0,1)</f>
        <v>1</v>
      </c>
      <c r="AM43" s="11" t="s">
        <v>2568</v>
      </c>
      <c r="AN43" s="11" t="str">
        <f>IFERROR(VLOOKUP(IF(VLOOKUP($AM43,'Euro 2016'!$B$23:$N$87,10,0)="","",VLOOKUP($AM43,'Euro 2016'!$B$23:$N$87,10,0)),Sheet2!$A:$B,2,0),"")</f>
        <v>Albania</v>
      </c>
      <c r="AO43" s="11" t="str">
        <f>IFERROR(VLOOKUP(IF(VLOOKUP($AM43,'Euro 2016'!$B$23:$N$87,13,0)="","",VLOOKUP($AM43,'Euro 2016'!$B$23:$N$87,13,0)),Sheet2!$A:$B,2,0),"")</f>
        <v>Czech Republic</v>
      </c>
      <c r="AQ43" s="13">
        <f>IFERROR(IF(VLOOKUP($AM43,'Euro 2016'!$B$23:$N$87,11,0)="","",VLOOKUP($AM43,'Euro 2016'!$B$23:$N$87,11,0)),"")</f>
        <v>1</v>
      </c>
      <c r="AR43" s="13">
        <f>IFERROR(IF(VLOOKUP($AM43,'Euro 2016'!$B$23:$N$87,12,0)="","",VLOOKUP($AM43,'Euro 2016'!$B$23:$N$87,12,0)),"")</f>
        <v>2</v>
      </c>
      <c r="AT43" s="46"/>
      <c r="AU43" s="47"/>
      <c r="AV43" s="55"/>
      <c r="AW43" s="48"/>
      <c r="AX43" s="49"/>
      <c r="AY43" s="55"/>
      <c r="AZ43" s="46"/>
      <c r="BA43" s="47"/>
      <c r="BB43" s="55"/>
      <c r="BC43" s="48"/>
      <c r="BD43" s="49"/>
      <c r="BE43" s="55"/>
      <c r="BF43" s="46"/>
      <c r="BG43" s="47"/>
      <c r="BH43" s="55"/>
      <c r="BI43" s="48"/>
      <c r="BJ43" s="49"/>
      <c r="BK43" s="55"/>
      <c r="BL43" s="46"/>
      <c r="BM43" s="47"/>
      <c r="BN43" s="55"/>
      <c r="BO43" s="48"/>
      <c r="BP43" s="49"/>
      <c r="BQ43" s="55"/>
      <c r="BR43" s="46"/>
      <c r="BS43" s="47"/>
      <c r="BT43" s="55"/>
      <c r="BU43" s="48"/>
      <c r="BV43" s="49"/>
      <c r="BW43" s="55"/>
      <c r="BX43" s="46"/>
      <c r="BY43" s="47"/>
      <c r="BZ43" s="55"/>
      <c r="CA43" s="48"/>
      <c r="CB43" s="49"/>
      <c r="CC43" s="55"/>
      <c r="CD43" s="46"/>
      <c r="CE43" s="47"/>
      <c r="CF43" s="55"/>
      <c r="CG43" s="48"/>
      <c r="CH43" s="49"/>
      <c r="CI43" s="55"/>
      <c r="CJ43" s="46"/>
      <c r="CK43" s="47"/>
      <c r="CL43" s="55"/>
      <c r="CM43" s="48"/>
      <c r="CN43" s="49"/>
      <c r="CO43" s="55"/>
      <c r="CP43" s="46"/>
      <c r="CQ43" s="47"/>
      <c r="CR43" s="55"/>
      <c r="CS43" s="48"/>
      <c r="CT43" s="49"/>
      <c r="CU43" s="55"/>
      <c r="CV43" s="46"/>
      <c r="CW43" s="47"/>
      <c r="CX43" s="55"/>
      <c r="CY43" s="48"/>
      <c r="CZ43" s="49"/>
      <c r="DA43" s="55"/>
      <c r="DB43" s="46"/>
      <c r="DC43" s="47"/>
      <c r="DD43" s="55"/>
      <c r="DE43" s="48"/>
      <c r="DF43" s="49"/>
      <c r="DG43" s="55"/>
      <c r="DH43" s="46"/>
      <c r="DI43" s="47"/>
      <c r="DJ43" s="55"/>
      <c r="DK43" s="48"/>
      <c r="DL43" s="49"/>
      <c r="DM43" s="55"/>
      <c r="DN43" s="46"/>
      <c r="DO43" s="47"/>
      <c r="DP43" s="55"/>
      <c r="DQ43" s="48"/>
      <c r="DR43" s="49"/>
      <c r="DS43" s="55"/>
      <c r="DT43" s="46"/>
      <c r="DU43" s="47"/>
      <c r="DV43" s="55"/>
      <c r="DW43" s="48"/>
      <c r="DX43" s="49"/>
      <c r="DY43" s="55"/>
      <c r="DZ43" s="46"/>
      <c r="EA43" s="47"/>
      <c r="EB43" s="55"/>
      <c r="EC43" s="48"/>
      <c r="ED43" s="49"/>
      <c r="EE43" s="55"/>
      <c r="EF43" s="46"/>
      <c r="EG43" s="47"/>
      <c r="EH43" s="55"/>
      <c r="EI43" s="48"/>
      <c r="EJ43" s="49"/>
      <c r="EK43" s="55"/>
      <c r="EL43" s="46"/>
      <c r="EM43" s="47"/>
      <c r="EN43" s="55"/>
      <c r="EO43" s="48"/>
      <c r="EP43" s="49"/>
      <c r="EQ43" s="55"/>
      <c r="ER43" s="46"/>
      <c r="ES43" s="47"/>
      <c r="ET43" s="55"/>
      <c r="EU43" s="48"/>
      <c r="EV43" s="49"/>
      <c r="EW43" s="55"/>
      <c r="EX43" s="46"/>
      <c r="EY43" s="47"/>
      <c r="EZ43" s="55"/>
      <c r="FA43" s="48"/>
      <c r="FB43" s="49"/>
      <c r="FC43" s="55"/>
      <c r="FD43" s="46"/>
      <c r="FE43" s="47"/>
      <c r="FF43" s="55"/>
      <c r="FG43" s="48"/>
      <c r="FH43" s="49"/>
      <c r="FI43" s="55"/>
      <c r="FJ43" s="46"/>
      <c r="FK43" s="47"/>
      <c r="FL43" s="55"/>
      <c r="FM43" s="48"/>
      <c r="FN43" s="49"/>
      <c r="FO43" s="55"/>
      <c r="FP43" s="46"/>
      <c r="FQ43" s="47"/>
      <c r="FR43" s="55"/>
      <c r="FS43" s="48"/>
      <c r="FT43" s="49"/>
      <c r="FU43" s="55"/>
      <c r="FV43" s="46"/>
      <c r="FW43" s="47"/>
      <c r="FX43" s="55"/>
      <c r="FY43" s="48"/>
      <c r="FZ43" s="49"/>
      <c r="GA43" s="55"/>
      <c r="GB43" s="46"/>
      <c r="GC43" s="47"/>
      <c r="GD43" s="55"/>
      <c r="GE43" s="48"/>
      <c r="GF43" s="49"/>
      <c r="GG43" s="55"/>
      <c r="GH43" s="46"/>
      <c r="GI43" s="47"/>
      <c r="GJ43" s="55"/>
      <c r="GK43" s="48"/>
      <c r="GL43" s="49"/>
      <c r="GM43" s="55"/>
      <c r="GN43" s="46"/>
      <c r="GO43" s="47"/>
      <c r="GP43" s="55"/>
      <c r="GQ43" s="48"/>
      <c r="GR43" s="49"/>
      <c r="GS43" s="55"/>
      <c r="GT43" s="46"/>
      <c r="GU43" s="47"/>
      <c r="GV43" s="55"/>
      <c r="GW43" s="48"/>
      <c r="GX43" s="49"/>
      <c r="GY43" s="55"/>
      <c r="GZ43" s="46"/>
      <c r="HA43" s="47"/>
      <c r="HB43" s="55"/>
      <c r="HC43" s="48"/>
      <c r="HD43" s="49"/>
      <c r="HE43" s="55"/>
      <c r="HF43" s="46"/>
      <c r="HG43" s="47"/>
      <c r="HH43" s="55"/>
      <c r="HI43" s="48"/>
      <c r="HJ43" s="49"/>
      <c r="HK43" s="55"/>
      <c r="HL43" s="46"/>
      <c r="HM43" s="47"/>
      <c r="HN43" s="55"/>
      <c r="HO43" s="48"/>
      <c r="HP43" s="49"/>
      <c r="HQ43" s="55"/>
      <c r="HR43" s="46"/>
      <c r="HS43" s="47"/>
      <c r="HT43" s="55"/>
      <c r="HU43" s="48"/>
      <c r="HV43" s="49"/>
      <c r="HW43" s="55"/>
      <c r="HX43" s="46"/>
      <c r="HY43" s="47"/>
      <c r="HZ43" s="55"/>
      <c r="IA43" s="48"/>
      <c r="IB43" s="49"/>
      <c r="IC43" s="55"/>
      <c r="ID43" s="46"/>
      <c r="IE43" s="47"/>
      <c r="IF43" s="55"/>
      <c r="IG43" s="48"/>
      <c r="IH43" s="49"/>
      <c r="II43" s="55"/>
      <c r="IJ43" s="46"/>
      <c r="IK43" s="47"/>
      <c r="IL43" s="55"/>
      <c r="IM43" s="48"/>
      <c r="IN43" s="49"/>
      <c r="IO43" s="55"/>
      <c r="IP43" s="46"/>
      <c r="IQ43" s="47"/>
      <c r="IR43" s="55"/>
      <c r="IS43" s="48"/>
      <c r="IT43" s="49"/>
      <c r="IU43" s="55"/>
      <c r="IV43" s="46"/>
      <c r="IW43" s="47"/>
      <c r="IX43" s="55"/>
      <c r="IY43" s="48"/>
      <c r="IZ43" s="49"/>
      <c r="JA43" s="55"/>
      <c r="JB43" s="46"/>
      <c r="JC43" s="47"/>
      <c r="JD43" s="55"/>
      <c r="JE43" s="48"/>
      <c r="JF43" s="49"/>
      <c r="JG43" s="55"/>
      <c r="JH43" s="46"/>
      <c r="JI43" s="47"/>
      <c r="JJ43" s="55"/>
      <c r="JK43" s="48"/>
      <c r="JL43" s="49"/>
      <c r="JM43" s="55"/>
      <c r="JN43" s="46"/>
      <c r="JO43" s="47"/>
      <c r="JP43" s="55"/>
      <c r="JQ43" s="48"/>
      <c r="JR43" s="49"/>
      <c r="JS43" s="55"/>
      <c r="JT43" s="46"/>
      <c r="JU43" s="47"/>
      <c r="JV43" s="55"/>
      <c r="JW43" s="48"/>
      <c r="JX43" s="49"/>
      <c r="JY43" s="55"/>
      <c r="JZ43" s="46"/>
      <c r="KA43" s="47"/>
      <c r="KB43" s="55"/>
      <c r="KC43" s="48"/>
      <c r="KD43" s="49"/>
      <c r="KE43" s="55"/>
      <c r="KF43" s="46"/>
      <c r="KG43" s="47"/>
      <c r="KH43" s="55"/>
      <c r="KI43" s="48"/>
      <c r="KJ43" s="49"/>
      <c r="KK43" s="55"/>
      <c r="KL43" s="46"/>
      <c r="KM43" s="47"/>
      <c r="KN43" s="55"/>
      <c r="KO43" s="48"/>
      <c r="KP43" s="49"/>
      <c r="KQ43" s="55"/>
      <c r="KR43" s="46"/>
      <c r="KS43" s="47"/>
      <c r="KT43" s="55"/>
      <c r="KU43" s="48"/>
      <c r="KV43" s="49"/>
      <c r="KW43" s="55"/>
      <c r="KX43" s="46"/>
      <c r="KY43" s="47"/>
      <c r="KZ43" s="55"/>
      <c r="LA43" s="48"/>
      <c r="LB43" s="49"/>
      <c r="LC43" s="55"/>
      <c r="LD43" s="46"/>
      <c r="LE43" s="47"/>
      <c r="LF43" s="55"/>
      <c r="LG43" s="48"/>
      <c r="LH43" s="49"/>
      <c r="LI43" s="55"/>
      <c r="LJ43" s="46"/>
      <c r="LK43" s="47"/>
      <c r="LL43" s="55"/>
      <c r="LM43" s="48"/>
      <c r="LN43" s="49"/>
      <c r="LO43" s="55"/>
      <c r="LP43" s="46"/>
      <c r="LQ43" s="47"/>
      <c r="LR43" s="55"/>
      <c r="LS43" s="48"/>
      <c r="LT43" s="49"/>
      <c r="LU43" s="55"/>
      <c r="LV43" s="46"/>
      <c r="LW43" s="47"/>
      <c r="LX43" s="55"/>
      <c r="LY43" s="48"/>
      <c r="LZ43" s="49"/>
      <c r="MA43" s="55"/>
      <c r="MB43" s="46"/>
      <c r="MC43" s="47"/>
      <c r="MD43" s="55"/>
      <c r="ME43" s="48"/>
      <c r="MF43" s="49"/>
      <c r="MG43" s="55"/>
      <c r="MH43" s="55"/>
      <c r="MI43" s="55"/>
      <c r="MJ43" s="55"/>
      <c r="MK43" s="13">
        <f t="shared" si="227"/>
        <v>0</v>
      </c>
      <c r="ML43" s="13">
        <f t="shared" si="228"/>
        <v>0</v>
      </c>
      <c r="MM43" s="13">
        <f t="shared" si="229"/>
        <v>0</v>
      </c>
      <c r="MN43" s="13">
        <f t="shared" si="230"/>
        <v>0</v>
      </c>
      <c r="MO43" s="13">
        <f t="shared" si="231"/>
        <v>0</v>
      </c>
      <c r="MP43" s="13">
        <f t="shared" si="232"/>
        <v>0</v>
      </c>
      <c r="MQ43" s="13">
        <f t="shared" si="233"/>
        <v>0</v>
      </c>
      <c r="MR43" s="13">
        <f t="shared" si="234"/>
        <v>0</v>
      </c>
      <c r="MS43" s="13">
        <f t="shared" si="235"/>
        <v>0</v>
      </c>
      <c r="MT43" s="13">
        <f t="shared" si="236"/>
        <v>0</v>
      </c>
      <c r="MU43" s="13">
        <f t="shared" si="237"/>
        <v>0</v>
      </c>
      <c r="MV43" s="13">
        <f t="shared" si="238"/>
        <v>0</v>
      </c>
      <c r="MW43" s="13">
        <f t="shared" si="239"/>
        <v>0</v>
      </c>
      <c r="MX43" s="13">
        <f t="shared" si="240"/>
        <v>0</v>
      </c>
      <c r="MY43" s="13">
        <f t="shared" si="241"/>
        <v>0</v>
      </c>
      <c r="MZ43" s="13">
        <f t="shared" si="242"/>
        <v>0</v>
      </c>
      <c r="NA43" s="13">
        <f t="shared" si="243"/>
        <v>0</v>
      </c>
      <c r="NB43" s="13">
        <f t="shared" si="244"/>
        <v>0</v>
      </c>
      <c r="NC43" s="13">
        <f t="shared" si="245"/>
        <v>0</v>
      </c>
      <c r="ND43" s="13">
        <f t="shared" si="246"/>
        <v>0</v>
      </c>
      <c r="NE43" s="13">
        <f t="shared" si="247"/>
        <v>0</v>
      </c>
      <c r="NF43" s="13">
        <f t="shared" si="248"/>
        <v>0</v>
      </c>
      <c r="NG43" s="13">
        <f t="shared" si="249"/>
        <v>0</v>
      </c>
      <c r="NH43" s="13">
        <f t="shared" si="250"/>
        <v>0</v>
      </c>
      <c r="NI43" s="13">
        <f t="shared" si="251"/>
        <v>0</v>
      </c>
      <c r="NJ43" s="13">
        <f t="shared" si="252"/>
        <v>0</v>
      </c>
      <c r="NK43" s="13">
        <f t="shared" si="253"/>
        <v>0</v>
      </c>
      <c r="NL43" s="13">
        <f t="shared" si="254"/>
        <v>0</v>
      </c>
      <c r="NM43" s="13">
        <f t="shared" si="255"/>
        <v>0</v>
      </c>
      <c r="NN43" s="13">
        <f t="shared" si="256"/>
        <v>0</v>
      </c>
      <c r="NO43" s="13">
        <f t="shared" si="257"/>
        <v>0</v>
      </c>
      <c r="NP43" s="13">
        <f t="shared" si="258"/>
        <v>0</v>
      </c>
      <c r="NQ43" s="13">
        <f t="shared" si="259"/>
        <v>0</v>
      </c>
      <c r="NR43" s="13">
        <f t="shared" si="260"/>
        <v>0</v>
      </c>
      <c r="NS43" s="13">
        <f t="shared" si="261"/>
        <v>0</v>
      </c>
      <c r="NT43" s="13">
        <f t="shared" si="262"/>
        <v>0</v>
      </c>
      <c r="NU43" s="13">
        <f t="shared" si="263"/>
        <v>0</v>
      </c>
      <c r="NV43" s="13">
        <f t="shared" si="264"/>
        <v>0</v>
      </c>
      <c r="NW43" s="13">
        <f t="shared" si="265"/>
        <v>0</v>
      </c>
      <c r="NX43" s="13">
        <f t="shared" si="266"/>
        <v>0</v>
      </c>
      <c r="NY43" s="13">
        <f t="shared" si="267"/>
        <v>0</v>
      </c>
      <c r="NZ43" s="13">
        <f t="shared" si="268"/>
        <v>0</v>
      </c>
      <c r="OA43" s="13">
        <f t="shared" si="269"/>
        <v>0</v>
      </c>
      <c r="OB43" s="13">
        <f t="shared" si="270"/>
        <v>0</v>
      </c>
      <c r="OC43" s="13">
        <f t="shared" si="271"/>
        <v>0</v>
      </c>
      <c r="OD43" s="13">
        <f t="shared" si="272"/>
        <v>0</v>
      </c>
      <c r="OE43" s="13">
        <f t="shared" si="273"/>
        <v>0</v>
      </c>
      <c r="OF43" s="13">
        <f t="shared" si="274"/>
        <v>0</v>
      </c>
      <c r="OG43" s="13">
        <f t="shared" si="275"/>
        <v>0</v>
      </c>
      <c r="OH43" s="13">
        <f t="shared" si="276"/>
        <v>0</v>
      </c>
      <c r="OI43" s="13">
        <f t="shared" si="277"/>
        <v>0</v>
      </c>
      <c r="OJ43" s="13">
        <f t="shared" si="278"/>
        <v>0</v>
      </c>
      <c r="OK43" s="13">
        <f t="shared" si="279"/>
        <v>0</v>
      </c>
      <c r="OL43" s="13">
        <f t="shared" si="280"/>
        <v>0</v>
      </c>
      <c r="OM43" s="13">
        <f t="shared" si="281"/>
        <v>0</v>
      </c>
      <c r="ON43" s="13">
        <f t="shared" si="282"/>
        <v>0</v>
      </c>
      <c r="OO43" s="13">
        <f t="shared" si="283"/>
        <v>0</v>
      </c>
      <c r="OP43" s="13">
        <f t="shared" si="284"/>
        <v>0</v>
      </c>
      <c r="OQ43" s="13">
        <f t="shared" si="285"/>
        <v>0</v>
      </c>
      <c r="OR43" s="13">
        <f t="shared" si="286"/>
        <v>0</v>
      </c>
      <c r="OS43" s="13">
        <f t="shared" si="287"/>
        <v>0</v>
      </c>
      <c r="OT43" s="13">
        <f t="shared" si="288"/>
        <v>0</v>
      </c>
      <c r="OU43" s="13">
        <f t="shared" si="289"/>
        <v>0</v>
      </c>
      <c r="OV43" s="13">
        <f t="shared" si="290"/>
        <v>0</v>
      </c>
      <c r="OW43" s="13">
        <f t="shared" si="291"/>
        <v>0</v>
      </c>
      <c r="OX43" s="13">
        <f t="shared" si="292"/>
        <v>0</v>
      </c>
      <c r="OY43" s="13">
        <f t="shared" si="293"/>
        <v>0</v>
      </c>
      <c r="OZ43" s="13">
        <f t="shared" si="294"/>
        <v>0</v>
      </c>
      <c r="PA43" s="13">
        <f t="shared" si="295"/>
        <v>0</v>
      </c>
      <c r="PB43" s="13">
        <f t="shared" si="296"/>
        <v>0</v>
      </c>
      <c r="PC43" s="13">
        <f t="shared" si="297"/>
        <v>0</v>
      </c>
      <c r="PD43" s="13">
        <f t="shared" si="298"/>
        <v>0</v>
      </c>
      <c r="PE43" s="13">
        <f t="shared" si="299"/>
        <v>0</v>
      </c>
      <c r="PF43" s="13">
        <f t="shared" si="300"/>
        <v>0</v>
      </c>
      <c r="PG43" s="13">
        <f t="shared" si="301"/>
        <v>0</v>
      </c>
      <c r="PH43" s="13">
        <f t="shared" si="302"/>
        <v>0</v>
      </c>
      <c r="PI43" s="13">
        <f t="shared" si="303"/>
        <v>0</v>
      </c>
      <c r="PJ43" s="13">
        <f t="shared" si="304"/>
        <v>0</v>
      </c>
      <c r="PK43" s="13">
        <f t="shared" si="305"/>
        <v>0</v>
      </c>
      <c r="PL43" s="13">
        <f t="shared" si="306"/>
        <v>0</v>
      </c>
      <c r="PM43" s="13">
        <f t="shared" si="307"/>
        <v>0</v>
      </c>
      <c r="PN43" s="13">
        <f t="shared" si="308"/>
        <v>0</v>
      </c>
      <c r="PO43" s="13">
        <f t="shared" si="309"/>
        <v>0</v>
      </c>
      <c r="PP43" s="13">
        <f t="shared" si="310"/>
        <v>0</v>
      </c>
      <c r="PQ43" s="13">
        <f t="shared" si="311"/>
        <v>0</v>
      </c>
      <c r="PR43" s="13">
        <f t="shared" si="312"/>
        <v>0</v>
      </c>
      <c r="PS43" s="13">
        <f t="shared" si="313"/>
        <v>0</v>
      </c>
      <c r="PT43" s="13">
        <f t="shared" si="314"/>
        <v>0</v>
      </c>
      <c r="PU43" s="13">
        <f t="shared" si="315"/>
        <v>0</v>
      </c>
      <c r="PV43" s="13">
        <f t="shared" si="316"/>
        <v>0</v>
      </c>
      <c r="PW43" s="13">
        <f t="shared" si="317"/>
        <v>0</v>
      </c>
      <c r="PX43" s="13">
        <f t="shared" si="318"/>
        <v>0</v>
      </c>
      <c r="PY43" s="13">
        <f t="shared" si="319"/>
        <v>0</v>
      </c>
      <c r="PZ43" s="13">
        <f t="shared" si="320"/>
        <v>0</v>
      </c>
      <c r="QA43" s="13">
        <f t="shared" si="321"/>
        <v>0</v>
      </c>
      <c r="QB43" s="13">
        <f t="shared" si="322"/>
        <v>0</v>
      </c>
      <c r="QC43" s="13">
        <f t="shared" si="323"/>
        <v>0</v>
      </c>
      <c r="QD43" s="13">
        <f t="shared" si="324"/>
        <v>0</v>
      </c>
      <c r="QE43" s="13">
        <f t="shared" si="325"/>
        <v>0</v>
      </c>
      <c r="QF43" s="13">
        <f t="shared" si="326"/>
        <v>0</v>
      </c>
      <c r="QN43" s="13">
        <f>RANK(QQ43,$QQ$4:$QQ$69)+COUNTIF(QQ$4:QQ43,QQ43)-1</f>
        <v>40</v>
      </c>
      <c r="QO43" s="29">
        <f t="array" ref="QO43">SUM(IF(QQ43&lt;$QQ$4:$QQ$69,1/COUNTIF($QQ$4:$QQ$69,$QQ$4:$QQ$69)))+1</f>
        <v>1</v>
      </c>
      <c r="QP43" s="11" t="str">
        <f>Sheet3!R41</f>
        <v>M. Berg (Sweden)</v>
      </c>
      <c r="QQ43" s="13">
        <f t="shared" si="226"/>
        <v>0</v>
      </c>
    </row>
    <row r="44" spans="6:459">
      <c r="J44" s="10">
        <f t="shared" si="222"/>
        <v>41</v>
      </c>
      <c r="K44" s="39" t="str">
        <f>IFERROR(IF(L44="","",IF(ISNUMBER(MATCH(HLOOKUP($J44,$MK$74:$QF$89,($QG$79-$QG$74+1),0),K$4:K43,0)),"",HLOOKUP($J44,$MK$74:$QF$89,($QG$79-$QG$74+1),0))),"")</f>
        <v/>
      </c>
      <c r="L44" s="40" t="str">
        <f t="shared" si="215"/>
        <v/>
      </c>
      <c r="M44" s="41" t="str">
        <f t="array" ref="M44">IFERROR(IF(HLOOKUP($J44,$MK$74:$QF$89,($QG$83-$QG$74+1),0)=0,"",HLOOKUP($J44,$MK$74:$QF$89,($QG$83-$QG$74+1),0)),0)</f>
        <v/>
      </c>
      <c r="N44" s="10"/>
      <c r="O44" s="10">
        <f t="shared" si="223"/>
        <v>41</v>
      </c>
      <c r="P44" s="39" t="str">
        <f>IFERROR(IF(Q44="","",IF(ISNUMBER(MATCH(HLOOKUP($T44,$MK$75:$OP$89,($QG$80-$QG$75+1),0),P$4:P43,0)),"",HLOOKUP($T44,$MK$75:$OP$89,($QG$80-$QG$75+1),0))),"")</f>
        <v/>
      </c>
      <c r="Q44" s="40" t="str">
        <f t="shared" si="217"/>
        <v/>
      </c>
      <c r="R44" s="41" t="str">
        <f t="array" ref="R44">IFERROR(IF(HLOOKUP($O44,$MK$75:$QF$89,($QG$89-$QG$75+1),0)=0,"",HLOOKUP($O44,$MK$75:$QF$89,($QG$89-$QG$75+1),0)),0)</f>
        <v/>
      </c>
      <c r="S44" s="10"/>
      <c r="T44" s="10">
        <f t="shared" si="224"/>
        <v>41</v>
      </c>
      <c r="U44" s="39" t="str">
        <f>IFERROR(IF(V44="","",IF(ISNUMBER(MATCH(HLOOKUP($O44,$MK$76:$QF$89,($QG$81-$QG$76+1),0),U$4:U43,0)),"",HLOOKUP($O44,$MK$76:$QF$89,($QG$81-$QG$76+1),0))),"")</f>
        <v/>
      </c>
      <c r="V44" s="40" t="str">
        <f t="shared" si="225"/>
        <v/>
      </c>
      <c r="W44" s="41" t="str">
        <f t="array" ref="W44">IFERROR(IF(HLOOKUP($T44,$MK$76:$QF$89,($QG$87-$QG$76+1),0)=0,"",HLOOKUP($T44,$MK$76:$QF$89,($QG$87-$QG$76+1),0)),0)</f>
        <v/>
      </c>
      <c r="Y44" s="9">
        <v>13</v>
      </c>
      <c r="Z44" s="39" t="str">
        <f>IFERROR(IF(AA44="","",IF(ISNUMBER(MATCH(VLOOKUP($Y45,$QN$4:$QQ$69,2,0),Z$31:Z43,0)),"",VLOOKUP($Y45,$QN$4:$QQ$69,2,0))),"")</f>
        <v/>
      </c>
      <c r="AA44" s="40" t="str">
        <f t="shared" si="219"/>
        <v/>
      </c>
      <c r="AB44" s="42" t="str">
        <f t="shared" si="220"/>
        <v/>
      </c>
      <c r="AC44" s="43" t="str">
        <f t="shared" si="221"/>
        <v/>
      </c>
      <c r="AE44" s="29">
        <f t="array" ref="AE44">IFERROR(SUM(IF(AG44&lt;$AG$4:$AG$69,1/COUNTIF($AG$4:$AG$69,$AG$4:$AG$69)))+1,0)</f>
        <v>1</v>
      </c>
      <c r="AF44" s="44" t="str">
        <f>Sheet3!R42</f>
        <v>M. Gomez (Germany)</v>
      </c>
      <c r="AG44" s="45">
        <v>0</v>
      </c>
      <c r="AH44" s="29">
        <f t="shared" si="212"/>
        <v>15</v>
      </c>
      <c r="AL44" s="13">
        <f>IF(OR(ISBLANK('Euro 2016'!L66),ISBLANK('Euro 2016'!M66)),0,1)</f>
        <v>1</v>
      </c>
      <c r="AM44" s="11" t="s">
        <v>2569</v>
      </c>
      <c r="AN44" s="11" t="str">
        <f>IFERROR(VLOOKUP(IF(VLOOKUP($AM44,'Euro 2016'!$B$23:$N$87,10,0)="","",VLOOKUP($AM44,'Euro 2016'!$B$23:$N$87,10,0)),Sheet2!$A:$B,2,0),"")</f>
        <v>Northern Ireland</v>
      </c>
      <c r="AO44" s="11" t="str">
        <f>IFERROR(VLOOKUP(IF(VLOOKUP($AM44,'Euro 2016'!$B$23:$N$87,13,0)="","",VLOOKUP($AM44,'Euro 2016'!$B$23:$N$87,13,0)),Sheet2!$A:$B,2,0),"")</f>
        <v>Russia</v>
      </c>
      <c r="AQ44" s="13">
        <f>IFERROR(IF(VLOOKUP($AM44,'Euro 2016'!$B$23:$N$87,11,0)="","",VLOOKUP($AM44,'Euro 2016'!$B$23:$N$87,11,0)),"")</f>
        <v>3</v>
      </c>
      <c r="AR44" s="13">
        <f>IFERROR(IF(VLOOKUP($AM44,'Euro 2016'!$B$23:$N$87,12,0)="","",VLOOKUP($AM44,'Euro 2016'!$B$23:$N$87,12,0)),"")</f>
        <v>2</v>
      </c>
      <c r="AT44" s="46"/>
      <c r="AU44" s="47"/>
      <c r="AV44" s="55"/>
      <c r="AW44" s="48"/>
      <c r="AX44" s="49"/>
      <c r="AY44" s="55"/>
      <c r="AZ44" s="46"/>
      <c r="BA44" s="47"/>
      <c r="BB44" s="55"/>
      <c r="BC44" s="48"/>
      <c r="BD44" s="49"/>
      <c r="BE44" s="55"/>
      <c r="BF44" s="46"/>
      <c r="BG44" s="47"/>
      <c r="BH44" s="55"/>
      <c r="BI44" s="48"/>
      <c r="BJ44" s="49"/>
      <c r="BK44" s="55"/>
      <c r="BL44" s="46"/>
      <c r="BM44" s="47"/>
      <c r="BN44" s="55"/>
      <c r="BO44" s="48"/>
      <c r="BP44" s="49"/>
      <c r="BQ44" s="55"/>
      <c r="BR44" s="46"/>
      <c r="BS44" s="47"/>
      <c r="BT44" s="55"/>
      <c r="BU44" s="48"/>
      <c r="BV44" s="49"/>
      <c r="BW44" s="55"/>
      <c r="BX44" s="46"/>
      <c r="BY44" s="47"/>
      <c r="BZ44" s="55"/>
      <c r="CA44" s="48"/>
      <c r="CB44" s="49"/>
      <c r="CC44" s="55"/>
      <c r="CD44" s="46"/>
      <c r="CE44" s="47"/>
      <c r="CF44" s="55"/>
      <c r="CG44" s="48"/>
      <c r="CH44" s="49"/>
      <c r="CI44" s="55"/>
      <c r="CJ44" s="46"/>
      <c r="CK44" s="47"/>
      <c r="CL44" s="55"/>
      <c r="CM44" s="48"/>
      <c r="CN44" s="49"/>
      <c r="CO44" s="55"/>
      <c r="CP44" s="46"/>
      <c r="CQ44" s="47"/>
      <c r="CR44" s="55"/>
      <c r="CS44" s="48"/>
      <c r="CT44" s="49"/>
      <c r="CU44" s="55"/>
      <c r="CV44" s="46"/>
      <c r="CW44" s="47"/>
      <c r="CX44" s="55"/>
      <c r="CY44" s="48"/>
      <c r="CZ44" s="49"/>
      <c r="DA44" s="55"/>
      <c r="DB44" s="46"/>
      <c r="DC44" s="47"/>
      <c r="DD44" s="55"/>
      <c r="DE44" s="48"/>
      <c r="DF44" s="49"/>
      <c r="DG44" s="55"/>
      <c r="DH44" s="46"/>
      <c r="DI44" s="47"/>
      <c r="DJ44" s="55"/>
      <c r="DK44" s="48"/>
      <c r="DL44" s="49"/>
      <c r="DM44" s="55"/>
      <c r="DN44" s="46"/>
      <c r="DO44" s="47"/>
      <c r="DP44" s="55"/>
      <c r="DQ44" s="48"/>
      <c r="DR44" s="49"/>
      <c r="DS44" s="55"/>
      <c r="DT44" s="46"/>
      <c r="DU44" s="47"/>
      <c r="DV44" s="55"/>
      <c r="DW44" s="48"/>
      <c r="DX44" s="49"/>
      <c r="DY44" s="55"/>
      <c r="DZ44" s="46"/>
      <c r="EA44" s="47"/>
      <c r="EB44" s="55"/>
      <c r="EC44" s="48"/>
      <c r="ED44" s="49"/>
      <c r="EE44" s="55"/>
      <c r="EF44" s="46"/>
      <c r="EG44" s="47"/>
      <c r="EH44" s="55"/>
      <c r="EI44" s="48"/>
      <c r="EJ44" s="49"/>
      <c r="EK44" s="55"/>
      <c r="EL44" s="46"/>
      <c r="EM44" s="47"/>
      <c r="EN44" s="55"/>
      <c r="EO44" s="48"/>
      <c r="EP44" s="49"/>
      <c r="EQ44" s="55"/>
      <c r="ER44" s="46"/>
      <c r="ES44" s="47"/>
      <c r="ET44" s="55"/>
      <c r="EU44" s="48"/>
      <c r="EV44" s="49"/>
      <c r="EW44" s="55"/>
      <c r="EX44" s="46"/>
      <c r="EY44" s="47"/>
      <c r="EZ44" s="55"/>
      <c r="FA44" s="48"/>
      <c r="FB44" s="49"/>
      <c r="FC44" s="55"/>
      <c r="FD44" s="46"/>
      <c r="FE44" s="47"/>
      <c r="FF44" s="55"/>
      <c r="FG44" s="48"/>
      <c r="FH44" s="49"/>
      <c r="FI44" s="55"/>
      <c r="FJ44" s="46"/>
      <c r="FK44" s="47"/>
      <c r="FL44" s="55"/>
      <c r="FM44" s="48"/>
      <c r="FN44" s="49"/>
      <c r="FO44" s="55"/>
      <c r="FP44" s="46"/>
      <c r="FQ44" s="47"/>
      <c r="FR44" s="55"/>
      <c r="FS44" s="48"/>
      <c r="FT44" s="49"/>
      <c r="FU44" s="55"/>
      <c r="FV44" s="46"/>
      <c r="FW44" s="47"/>
      <c r="FX44" s="55"/>
      <c r="FY44" s="48"/>
      <c r="FZ44" s="49"/>
      <c r="GA44" s="55"/>
      <c r="GB44" s="46"/>
      <c r="GC44" s="47"/>
      <c r="GD44" s="55"/>
      <c r="GE44" s="48"/>
      <c r="GF44" s="49"/>
      <c r="GG44" s="55"/>
      <c r="GH44" s="46"/>
      <c r="GI44" s="47"/>
      <c r="GJ44" s="55"/>
      <c r="GK44" s="48"/>
      <c r="GL44" s="49"/>
      <c r="GM44" s="55"/>
      <c r="GN44" s="46"/>
      <c r="GO44" s="47"/>
      <c r="GP44" s="55"/>
      <c r="GQ44" s="48"/>
      <c r="GR44" s="49"/>
      <c r="GS44" s="55"/>
      <c r="GT44" s="46"/>
      <c r="GU44" s="47"/>
      <c r="GV44" s="55"/>
      <c r="GW44" s="48"/>
      <c r="GX44" s="49"/>
      <c r="GY44" s="55"/>
      <c r="GZ44" s="46"/>
      <c r="HA44" s="47"/>
      <c r="HB44" s="55"/>
      <c r="HC44" s="48"/>
      <c r="HD44" s="49"/>
      <c r="HE44" s="55"/>
      <c r="HF44" s="46"/>
      <c r="HG44" s="47"/>
      <c r="HH44" s="55"/>
      <c r="HI44" s="48"/>
      <c r="HJ44" s="49"/>
      <c r="HK44" s="55"/>
      <c r="HL44" s="46"/>
      <c r="HM44" s="47"/>
      <c r="HN44" s="55"/>
      <c r="HO44" s="48"/>
      <c r="HP44" s="49"/>
      <c r="HQ44" s="55"/>
      <c r="HR44" s="46"/>
      <c r="HS44" s="47"/>
      <c r="HT44" s="55"/>
      <c r="HU44" s="48"/>
      <c r="HV44" s="49"/>
      <c r="HW44" s="55"/>
      <c r="HX44" s="46"/>
      <c r="HY44" s="47"/>
      <c r="HZ44" s="55"/>
      <c r="IA44" s="48"/>
      <c r="IB44" s="49"/>
      <c r="IC44" s="55"/>
      <c r="ID44" s="46"/>
      <c r="IE44" s="47"/>
      <c r="IF44" s="55"/>
      <c r="IG44" s="48"/>
      <c r="IH44" s="49"/>
      <c r="II44" s="55"/>
      <c r="IJ44" s="46"/>
      <c r="IK44" s="47"/>
      <c r="IL44" s="55"/>
      <c r="IM44" s="48"/>
      <c r="IN44" s="49"/>
      <c r="IO44" s="55"/>
      <c r="IP44" s="46"/>
      <c r="IQ44" s="47"/>
      <c r="IR44" s="55"/>
      <c r="IS44" s="48"/>
      <c r="IT44" s="49"/>
      <c r="IU44" s="55"/>
      <c r="IV44" s="46"/>
      <c r="IW44" s="47"/>
      <c r="IX44" s="55"/>
      <c r="IY44" s="48"/>
      <c r="IZ44" s="49"/>
      <c r="JA44" s="55"/>
      <c r="JB44" s="46"/>
      <c r="JC44" s="47"/>
      <c r="JD44" s="55"/>
      <c r="JE44" s="48"/>
      <c r="JF44" s="49"/>
      <c r="JG44" s="55"/>
      <c r="JH44" s="46"/>
      <c r="JI44" s="47"/>
      <c r="JJ44" s="55"/>
      <c r="JK44" s="48"/>
      <c r="JL44" s="49"/>
      <c r="JM44" s="55"/>
      <c r="JN44" s="46"/>
      <c r="JO44" s="47"/>
      <c r="JP44" s="55"/>
      <c r="JQ44" s="48"/>
      <c r="JR44" s="49"/>
      <c r="JS44" s="55"/>
      <c r="JT44" s="46"/>
      <c r="JU44" s="47"/>
      <c r="JV44" s="55"/>
      <c r="JW44" s="48"/>
      <c r="JX44" s="49"/>
      <c r="JY44" s="55"/>
      <c r="JZ44" s="46"/>
      <c r="KA44" s="47"/>
      <c r="KB44" s="55"/>
      <c r="KC44" s="48"/>
      <c r="KD44" s="49"/>
      <c r="KE44" s="55"/>
      <c r="KF44" s="46"/>
      <c r="KG44" s="47"/>
      <c r="KH44" s="55"/>
      <c r="KI44" s="48"/>
      <c r="KJ44" s="49"/>
      <c r="KK44" s="55"/>
      <c r="KL44" s="46"/>
      <c r="KM44" s="47"/>
      <c r="KN44" s="55"/>
      <c r="KO44" s="48"/>
      <c r="KP44" s="49"/>
      <c r="KQ44" s="55"/>
      <c r="KR44" s="46"/>
      <c r="KS44" s="47"/>
      <c r="KT44" s="55"/>
      <c r="KU44" s="48"/>
      <c r="KV44" s="49"/>
      <c r="KW44" s="55"/>
      <c r="KX44" s="46"/>
      <c r="KY44" s="47"/>
      <c r="KZ44" s="55"/>
      <c r="LA44" s="48"/>
      <c r="LB44" s="49"/>
      <c r="LC44" s="55"/>
      <c r="LD44" s="46"/>
      <c r="LE44" s="47"/>
      <c r="LF44" s="55"/>
      <c r="LG44" s="48"/>
      <c r="LH44" s="49"/>
      <c r="LI44" s="55"/>
      <c r="LJ44" s="46"/>
      <c r="LK44" s="47"/>
      <c r="LL44" s="55"/>
      <c r="LM44" s="48"/>
      <c r="LN44" s="49"/>
      <c r="LO44" s="55"/>
      <c r="LP44" s="46"/>
      <c r="LQ44" s="47"/>
      <c r="LR44" s="55"/>
      <c r="LS44" s="48"/>
      <c r="LT44" s="49"/>
      <c r="LU44" s="55"/>
      <c r="LV44" s="46"/>
      <c r="LW44" s="47"/>
      <c r="LX44" s="55"/>
      <c r="LY44" s="48"/>
      <c r="LZ44" s="49"/>
      <c r="MA44" s="55"/>
      <c r="MB44" s="46"/>
      <c r="MC44" s="47"/>
      <c r="MD44" s="55"/>
      <c r="ME44" s="48"/>
      <c r="MF44" s="49"/>
      <c r="MG44" s="55"/>
      <c r="MH44" s="55"/>
      <c r="MI44" s="55"/>
      <c r="MJ44" s="55"/>
      <c r="MK44" s="13">
        <f t="shared" si="227"/>
        <v>0</v>
      </c>
      <c r="ML44" s="13">
        <f t="shared" si="228"/>
        <v>0</v>
      </c>
      <c r="MM44" s="13">
        <f t="shared" si="229"/>
        <v>0</v>
      </c>
      <c r="MN44" s="13">
        <f t="shared" si="230"/>
        <v>0</v>
      </c>
      <c r="MO44" s="13">
        <f t="shared" si="231"/>
        <v>0</v>
      </c>
      <c r="MP44" s="13">
        <f t="shared" si="232"/>
        <v>0</v>
      </c>
      <c r="MQ44" s="13">
        <f t="shared" si="233"/>
        <v>0</v>
      </c>
      <c r="MR44" s="13">
        <f t="shared" si="234"/>
        <v>0</v>
      </c>
      <c r="MS44" s="13">
        <f t="shared" si="235"/>
        <v>0</v>
      </c>
      <c r="MT44" s="13">
        <f t="shared" si="236"/>
        <v>0</v>
      </c>
      <c r="MU44" s="13">
        <f t="shared" si="237"/>
        <v>0</v>
      </c>
      <c r="MV44" s="13">
        <f t="shared" si="238"/>
        <v>0</v>
      </c>
      <c r="MW44" s="13">
        <f t="shared" si="239"/>
        <v>0</v>
      </c>
      <c r="MX44" s="13">
        <f t="shared" si="240"/>
        <v>0</v>
      </c>
      <c r="MY44" s="13">
        <f t="shared" si="241"/>
        <v>0</v>
      </c>
      <c r="MZ44" s="13">
        <f t="shared" si="242"/>
        <v>0</v>
      </c>
      <c r="NA44" s="13">
        <f t="shared" si="243"/>
        <v>0</v>
      </c>
      <c r="NB44" s="13">
        <f t="shared" si="244"/>
        <v>0</v>
      </c>
      <c r="NC44" s="13">
        <f t="shared" si="245"/>
        <v>0</v>
      </c>
      <c r="ND44" s="13">
        <f t="shared" si="246"/>
        <v>0</v>
      </c>
      <c r="NE44" s="13">
        <f t="shared" si="247"/>
        <v>0</v>
      </c>
      <c r="NF44" s="13">
        <f t="shared" si="248"/>
        <v>0</v>
      </c>
      <c r="NG44" s="13">
        <f t="shared" si="249"/>
        <v>0</v>
      </c>
      <c r="NH44" s="13">
        <f t="shared" si="250"/>
        <v>0</v>
      </c>
      <c r="NI44" s="13">
        <f t="shared" si="251"/>
        <v>0</v>
      </c>
      <c r="NJ44" s="13">
        <f t="shared" si="252"/>
        <v>0</v>
      </c>
      <c r="NK44" s="13">
        <f t="shared" si="253"/>
        <v>0</v>
      </c>
      <c r="NL44" s="13">
        <f t="shared" si="254"/>
        <v>0</v>
      </c>
      <c r="NM44" s="13">
        <f t="shared" si="255"/>
        <v>0</v>
      </c>
      <c r="NN44" s="13">
        <f t="shared" si="256"/>
        <v>0</v>
      </c>
      <c r="NO44" s="13">
        <f t="shared" si="257"/>
        <v>0</v>
      </c>
      <c r="NP44" s="13">
        <f t="shared" si="258"/>
        <v>0</v>
      </c>
      <c r="NQ44" s="13">
        <f t="shared" si="259"/>
        <v>0</v>
      </c>
      <c r="NR44" s="13">
        <f t="shared" si="260"/>
        <v>0</v>
      </c>
      <c r="NS44" s="13">
        <f t="shared" si="261"/>
        <v>0</v>
      </c>
      <c r="NT44" s="13">
        <f t="shared" si="262"/>
        <v>0</v>
      </c>
      <c r="NU44" s="13">
        <f t="shared" si="263"/>
        <v>0</v>
      </c>
      <c r="NV44" s="13">
        <f t="shared" si="264"/>
        <v>0</v>
      </c>
      <c r="NW44" s="13">
        <f t="shared" si="265"/>
        <v>0</v>
      </c>
      <c r="NX44" s="13">
        <f t="shared" si="266"/>
        <v>0</v>
      </c>
      <c r="NY44" s="13">
        <f t="shared" si="267"/>
        <v>0</v>
      </c>
      <c r="NZ44" s="13">
        <f t="shared" si="268"/>
        <v>0</v>
      </c>
      <c r="OA44" s="13">
        <f t="shared" si="269"/>
        <v>0</v>
      </c>
      <c r="OB44" s="13">
        <f t="shared" si="270"/>
        <v>0</v>
      </c>
      <c r="OC44" s="13">
        <f t="shared" si="271"/>
        <v>0</v>
      </c>
      <c r="OD44" s="13">
        <f t="shared" si="272"/>
        <v>0</v>
      </c>
      <c r="OE44" s="13">
        <f t="shared" si="273"/>
        <v>0</v>
      </c>
      <c r="OF44" s="13">
        <f t="shared" si="274"/>
        <v>0</v>
      </c>
      <c r="OG44" s="13">
        <f t="shared" si="275"/>
        <v>0</v>
      </c>
      <c r="OH44" s="13">
        <f t="shared" si="276"/>
        <v>0</v>
      </c>
      <c r="OI44" s="13">
        <f t="shared" si="277"/>
        <v>0</v>
      </c>
      <c r="OJ44" s="13">
        <f t="shared" si="278"/>
        <v>0</v>
      </c>
      <c r="OK44" s="13">
        <f t="shared" si="279"/>
        <v>0</v>
      </c>
      <c r="OL44" s="13">
        <f t="shared" si="280"/>
        <v>0</v>
      </c>
      <c r="OM44" s="13">
        <f t="shared" si="281"/>
        <v>0</v>
      </c>
      <c r="ON44" s="13">
        <f t="shared" si="282"/>
        <v>0</v>
      </c>
      <c r="OO44" s="13">
        <f t="shared" si="283"/>
        <v>0</v>
      </c>
      <c r="OP44" s="13">
        <f t="shared" si="284"/>
        <v>0</v>
      </c>
      <c r="OQ44" s="13">
        <f t="shared" si="285"/>
        <v>0</v>
      </c>
      <c r="OR44" s="13">
        <f t="shared" si="286"/>
        <v>0</v>
      </c>
      <c r="OS44" s="13">
        <f t="shared" si="287"/>
        <v>0</v>
      </c>
      <c r="OT44" s="13">
        <f t="shared" si="288"/>
        <v>0</v>
      </c>
      <c r="OU44" s="13">
        <f t="shared" si="289"/>
        <v>0</v>
      </c>
      <c r="OV44" s="13">
        <f t="shared" si="290"/>
        <v>0</v>
      </c>
      <c r="OW44" s="13">
        <f t="shared" si="291"/>
        <v>0</v>
      </c>
      <c r="OX44" s="13">
        <f t="shared" si="292"/>
        <v>0</v>
      </c>
      <c r="OY44" s="13">
        <f t="shared" si="293"/>
        <v>0</v>
      </c>
      <c r="OZ44" s="13">
        <f t="shared" si="294"/>
        <v>0</v>
      </c>
      <c r="PA44" s="13">
        <f t="shared" si="295"/>
        <v>0</v>
      </c>
      <c r="PB44" s="13">
        <f t="shared" si="296"/>
        <v>0</v>
      </c>
      <c r="PC44" s="13">
        <f t="shared" si="297"/>
        <v>0</v>
      </c>
      <c r="PD44" s="13">
        <f t="shared" si="298"/>
        <v>0</v>
      </c>
      <c r="PE44" s="13">
        <f t="shared" si="299"/>
        <v>0</v>
      </c>
      <c r="PF44" s="13">
        <f t="shared" si="300"/>
        <v>0</v>
      </c>
      <c r="PG44" s="13">
        <f t="shared" si="301"/>
        <v>0</v>
      </c>
      <c r="PH44" s="13">
        <f t="shared" si="302"/>
        <v>0</v>
      </c>
      <c r="PI44" s="13">
        <f t="shared" si="303"/>
        <v>0</v>
      </c>
      <c r="PJ44" s="13">
        <f t="shared" si="304"/>
        <v>0</v>
      </c>
      <c r="PK44" s="13">
        <f t="shared" si="305"/>
        <v>0</v>
      </c>
      <c r="PL44" s="13">
        <f t="shared" si="306"/>
        <v>0</v>
      </c>
      <c r="PM44" s="13">
        <f t="shared" si="307"/>
        <v>0</v>
      </c>
      <c r="PN44" s="13">
        <f t="shared" si="308"/>
        <v>0</v>
      </c>
      <c r="PO44" s="13">
        <f t="shared" si="309"/>
        <v>0</v>
      </c>
      <c r="PP44" s="13">
        <f t="shared" si="310"/>
        <v>0</v>
      </c>
      <c r="PQ44" s="13">
        <f t="shared" si="311"/>
        <v>0</v>
      </c>
      <c r="PR44" s="13">
        <f t="shared" si="312"/>
        <v>0</v>
      </c>
      <c r="PS44" s="13">
        <f t="shared" si="313"/>
        <v>0</v>
      </c>
      <c r="PT44" s="13">
        <f t="shared" si="314"/>
        <v>0</v>
      </c>
      <c r="PU44" s="13">
        <f t="shared" si="315"/>
        <v>0</v>
      </c>
      <c r="PV44" s="13">
        <f t="shared" si="316"/>
        <v>0</v>
      </c>
      <c r="PW44" s="13">
        <f t="shared" si="317"/>
        <v>0</v>
      </c>
      <c r="PX44" s="13">
        <f t="shared" si="318"/>
        <v>0</v>
      </c>
      <c r="PY44" s="13">
        <f t="shared" si="319"/>
        <v>0</v>
      </c>
      <c r="PZ44" s="13">
        <f t="shared" si="320"/>
        <v>0</v>
      </c>
      <c r="QA44" s="13">
        <f t="shared" si="321"/>
        <v>0</v>
      </c>
      <c r="QB44" s="13">
        <f t="shared" si="322"/>
        <v>0</v>
      </c>
      <c r="QC44" s="13">
        <f t="shared" si="323"/>
        <v>0</v>
      </c>
      <c r="QD44" s="13">
        <f t="shared" si="324"/>
        <v>0</v>
      </c>
      <c r="QE44" s="13">
        <f t="shared" si="325"/>
        <v>0</v>
      </c>
      <c r="QF44" s="13">
        <f t="shared" si="326"/>
        <v>0</v>
      </c>
      <c r="QN44" s="13">
        <f>RANK(QQ44,$QQ$4:$QQ$69)+COUNTIF(QQ$4:QQ44,QQ44)-1</f>
        <v>41</v>
      </c>
      <c r="QO44" s="29">
        <f t="array" ref="QO44">SUM(IF(QQ44&lt;$QQ$4:$QQ$69,1/COUNTIF($QQ$4:$QQ$69,$QQ$4:$QQ$69)))+1</f>
        <v>1</v>
      </c>
      <c r="QP44" s="11" t="str">
        <f>Sheet3!R42</f>
        <v>M. Gomez (Germany)</v>
      </c>
      <c r="QQ44" s="13">
        <f t="shared" si="226"/>
        <v>0</v>
      </c>
    </row>
    <row r="45" spans="6:459">
      <c r="J45" s="10">
        <f t="shared" si="222"/>
        <v>42</v>
      </c>
      <c r="K45" s="39" t="str">
        <f>IFERROR(IF(L45="","",IF(ISNUMBER(MATCH(HLOOKUP($J45,$MK$74:$QF$89,($QG$79-$QG$74+1),0),K$4:K44,0)),"",HLOOKUP($J45,$MK$74:$QF$89,($QG$79-$QG$74+1),0))),"")</f>
        <v/>
      </c>
      <c r="L45" s="40" t="str">
        <f t="shared" si="215"/>
        <v/>
      </c>
      <c r="M45" s="41" t="str">
        <f t="array" ref="M45">IFERROR(IF(HLOOKUP($J45,$MK$74:$QF$89,($QG$83-$QG$74+1),0)=0,"",HLOOKUP($J45,$MK$74:$QF$89,($QG$83-$QG$74+1),0)),0)</f>
        <v/>
      </c>
      <c r="N45" s="10"/>
      <c r="O45" s="10">
        <f t="shared" si="223"/>
        <v>42</v>
      </c>
      <c r="P45" s="39" t="str">
        <f>IFERROR(IF(Q45="","",IF(ISNUMBER(MATCH(HLOOKUP($T45,$MK$75:$OP$89,($QG$80-$QG$75+1),0),P$4:P44,0)),"",HLOOKUP($T45,$MK$75:$OP$89,($QG$80-$QG$75+1),0))),"")</f>
        <v/>
      </c>
      <c r="Q45" s="40" t="str">
        <f t="shared" si="217"/>
        <v/>
      </c>
      <c r="R45" s="41" t="str">
        <f t="array" ref="R45">IFERROR(IF(HLOOKUP($O45,$MK$75:$QF$89,($QG$89-$QG$75+1),0)=0,"",HLOOKUP($O45,$MK$75:$QF$89,($QG$89-$QG$75+1),0)),0)</f>
        <v/>
      </c>
      <c r="S45" s="10"/>
      <c r="T45" s="10">
        <f t="shared" si="224"/>
        <v>42</v>
      </c>
      <c r="U45" s="39" t="str">
        <f>IFERROR(IF(V45="","",IF(ISNUMBER(MATCH(HLOOKUP($O45,$MK$76:$QF$89,($QG$81-$QG$76+1),0),U$4:U44,0)),"",HLOOKUP($O45,$MK$76:$QF$89,($QG$81-$QG$76+1),0))),"")</f>
        <v/>
      </c>
      <c r="V45" s="40" t="str">
        <f t="shared" si="225"/>
        <v/>
      </c>
      <c r="W45" s="41" t="str">
        <f t="array" ref="W45">IFERROR(IF(HLOOKUP($T45,$MK$76:$QF$89,($QG$87-$QG$76+1),0)=0,"",HLOOKUP($T45,$MK$76:$QF$89,($QG$87-$QG$76+1),0)),0)</f>
        <v/>
      </c>
      <c r="Y45" s="9">
        <v>14</v>
      </c>
      <c r="Z45" s="39" t="str">
        <f>IFERROR(IF(AA45="","",IF(ISNUMBER(MATCH(VLOOKUP($Y46,$QN$4:$QQ$69,2,0),Z$31:Z44,0)),"",VLOOKUP($Y46,$QN$4:$QQ$69,2,0))),"")</f>
        <v/>
      </c>
      <c r="AA45" s="40" t="str">
        <f t="shared" si="219"/>
        <v/>
      </c>
      <c r="AB45" s="42" t="str">
        <f t="shared" si="220"/>
        <v/>
      </c>
      <c r="AC45" s="43" t="str">
        <f t="shared" si="221"/>
        <v/>
      </c>
      <c r="AE45" s="29">
        <f t="array" ref="AE45">IFERROR(SUM(IF(AG45&lt;$AG$4:$AG$69,1/COUNTIF($AG$4:$AG$69,$AG$4:$AG$69)))+1,0)</f>
        <v>1</v>
      </c>
      <c r="AF45" s="44" t="str">
        <f>Sheet3!R43</f>
        <v>M. Gotze (Germany)</v>
      </c>
      <c r="AG45" s="45">
        <v>0</v>
      </c>
      <c r="AH45" s="29">
        <f t="shared" si="212"/>
        <v>15</v>
      </c>
      <c r="AL45" s="13">
        <f>IF(OR(ISBLANK('Euro 2016'!L67),ISBLANK('Euro 2016'!M67)),0,1)</f>
        <v>1</v>
      </c>
      <c r="AM45" s="11" t="s">
        <v>2570</v>
      </c>
      <c r="AN45" s="11" t="str">
        <f>IFERROR(VLOOKUP(IF(VLOOKUP($AM45,'Euro 2016'!$B$23:$N$87,10,0)="","",VLOOKUP($AM45,'Euro 2016'!$B$23:$N$87,10,0)),Sheet2!$A:$B,2,0),"")</f>
        <v>Austria</v>
      </c>
      <c r="AO45" s="11" t="str">
        <f>IFERROR(VLOOKUP(IF(VLOOKUP($AM45,'Euro 2016'!$B$23:$N$87,13,0)="","",VLOOKUP($AM45,'Euro 2016'!$B$23:$N$87,13,0)),Sheet2!$A:$B,2,0),"")</f>
        <v>Republic of Ireland</v>
      </c>
      <c r="AQ45" s="13">
        <f>IFERROR(IF(VLOOKUP($AM45,'Euro 2016'!$B$23:$N$87,11,0)="","",VLOOKUP($AM45,'Euro 2016'!$B$23:$N$87,11,0)),"")</f>
        <v>2</v>
      </c>
      <c r="AR45" s="13">
        <f>IFERROR(IF(VLOOKUP($AM45,'Euro 2016'!$B$23:$N$87,12,0)="","",VLOOKUP($AM45,'Euro 2016'!$B$23:$N$87,12,0)),"")</f>
        <v>3</v>
      </c>
      <c r="AT45" s="46"/>
      <c r="AU45" s="47"/>
      <c r="AV45" s="55"/>
      <c r="AW45" s="48"/>
      <c r="AX45" s="49"/>
      <c r="AY45" s="55"/>
      <c r="AZ45" s="46"/>
      <c r="BA45" s="47"/>
      <c r="BB45" s="55"/>
      <c r="BC45" s="48"/>
      <c r="BD45" s="49"/>
      <c r="BE45" s="55"/>
      <c r="BF45" s="46"/>
      <c r="BG45" s="47"/>
      <c r="BH45" s="55"/>
      <c r="BI45" s="48"/>
      <c r="BJ45" s="49"/>
      <c r="BK45" s="55"/>
      <c r="BL45" s="46"/>
      <c r="BM45" s="47"/>
      <c r="BN45" s="55"/>
      <c r="BO45" s="48"/>
      <c r="BP45" s="49"/>
      <c r="BQ45" s="55"/>
      <c r="BR45" s="46"/>
      <c r="BS45" s="47"/>
      <c r="BT45" s="55"/>
      <c r="BU45" s="48"/>
      <c r="BV45" s="49"/>
      <c r="BW45" s="55"/>
      <c r="BX45" s="46"/>
      <c r="BY45" s="47"/>
      <c r="BZ45" s="55"/>
      <c r="CA45" s="48"/>
      <c r="CB45" s="49"/>
      <c r="CC45" s="55"/>
      <c r="CD45" s="46"/>
      <c r="CE45" s="47"/>
      <c r="CF45" s="55"/>
      <c r="CG45" s="48"/>
      <c r="CH45" s="49"/>
      <c r="CI45" s="55"/>
      <c r="CJ45" s="46"/>
      <c r="CK45" s="47"/>
      <c r="CL45" s="55"/>
      <c r="CM45" s="48"/>
      <c r="CN45" s="49"/>
      <c r="CO45" s="55"/>
      <c r="CP45" s="46"/>
      <c r="CQ45" s="47"/>
      <c r="CR45" s="55"/>
      <c r="CS45" s="48"/>
      <c r="CT45" s="49"/>
      <c r="CU45" s="55"/>
      <c r="CV45" s="46"/>
      <c r="CW45" s="47"/>
      <c r="CX45" s="55"/>
      <c r="CY45" s="48"/>
      <c r="CZ45" s="49"/>
      <c r="DA45" s="55"/>
      <c r="DB45" s="46"/>
      <c r="DC45" s="47"/>
      <c r="DD45" s="55"/>
      <c r="DE45" s="48"/>
      <c r="DF45" s="49"/>
      <c r="DG45" s="55"/>
      <c r="DH45" s="46"/>
      <c r="DI45" s="47"/>
      <c r="DJ45" s="55"/>
      <c r="DK45" s="48"/>
      <c r="DL45" s="49"/>
      <c r="DM45" s="55"/>
      <c r="DN45" s="46"/>
      <c r="DO45" s="47"/>
      <c r="DP45" s="55"/>
      <c r="DQ45" s="48"/>
      <c r="DR45" s="49"/>
      <c r="DS45" s="55"/>
      <c r="DT45" s="46"/>
      <c r="DU45" s="47"/>
      <c r="DV45" s="55"/>
      <c r="DW45" s="48"/>
      <c r="DX45" s="49"/>
      <c r="DY45" s="55"/>
      <c r="DZ45" s="46"/>
      <c r="EA45" s="47"/>
      <c r="EB45" s="55"/>
      <c r="EC45" s="48"/>
      <c r="ED45" s="49"/>
      <c r="EE45" s="55"/>
      <c r="EF45" s="46"/>
      <c r="EG45" s="47"/>
      <c r="EH45" s="55"/>
      <c r="EI45" s="48"/>
      <c r="EJ45" s="49"/>
      <c r="EK45" s="55"/>
      <c r="EL45" s="46"/>
      <c r="EM45" s="47"/>
      <c r="EN45" s="55"/>
      <c r="EO45" s="48"/>
      <c r="EP45" s="49"/>
      <c r="EQ45" s="55"/>
      <c r="ER45" s="46"/>
      <c r="ES45" s="47"/>
      <c r="ET45" s="55"/>
      <c r="EU45" s="48"/>
      <c r="EV45" s="49"/>
      <c r="EW45" s="55"/>
      <c r="EX45" s="46"/>
      <c r="EY45" s="47"/>
      <c r="EZ45" s="55"/>
      <c r="FA45" s="48"/>
      <c r="FB45" s="49"/>
      <c r="FC45" s="55"/>
      <c r="FD45" s="46"/>
      <c r="FE45" s="47"/>
      <c r="FF45" s="55"/>
      <c r="FG45" s="48"/>
      <c r="FH45" s="49"/>
      <c r="FI45" s="55"/>
      <c r="FJ45" s="46"/>
      <c r="FK45" s="47"/>
      <c r="FL45" s="55"/>
      <c r="FM45" s="48"/>
      <c r="FN45" s="49"/>
      <c r="FO45" s="55"/>
      <c r="FP45" s="46"/>
      <c r="FQ45" s="47"/>
      <c r="FR45" s="55"/>
      <c r="FS45" s="48"/>
      <c r="FT45" s="49"/>
      <c r="FU45" s="55"/>
      <c r="FV45" s="46"/>
      <c r="FW45" s="47"/>
      <c r="FX45" s="55"/>
      <c r="FY45" s="48"/>
      <c r="FZ45" s="49"/>
      <c r="GA45" s="55"/>
      <c r="GB45" s="46"/>
      <c r="GC45" s="47"/>
      <c r="GD45" s="55"/>
      <c r="GE45" s="48"/>
      <c r="GF45" s="49"/>
      <c r="GG45" s="55"/>
      <c r="GH45" s="46"/>
      <c r="GI45" s="47"/>
      <c r="GJ45" s="55"/>
      <c r="GK45" s="48"/>
      <c r="GL45" s="49"/>
      <c r="GM45" s="55"/>
      <c r="GN45" s="46"/>
      <c r="GO45" s="47"/>
      <c r="GP45" s="55"/>
      <c r="GQ45" s="48"/>
      <c r="GR45" s="49"/>
      <c r="GS45" s="55"/>
      <c r="GT45" s="46"/>
      <c r="GU45" s="47"/>
      <c r="GV45" s="55"/>
      <c r="GW45" s="48"/>
      <c r="GX45" s="49"/>
      <c r="GY45" s="55"/>
      <c r="GZ45" s="46"/>
      <c r="HA45" s="47"/>
      <c r="HB45" s="55"/>
      <c r="HC45" s="48"/>
      <c r="HD45" s="49"/>
      <c r="HE45" s="55"/>
      <c r="HF45" s="46"/>
      <c r="HG45" s="47"/>
      <c r="HH45" s="55"/>
      <c r="HI45" s="48"/>
      <c r="HJ45" s="49"/>
      <c r="HK45" s="55"/>
      <c r="HL45" s="46"/>
      <c r="HM45" s="47"/>
      <c r="HN45" s="55"/>
      <c r="HO45" s="48"/>
      <c r="HP45" s="49"/>
      <c r="HQ45" s="55"/>
      <c r="HR45" s="46"/>
      <c r="HS45" s="47"/>
      <c r="HT45" s="55"/>
      <c r="HU45" s="48"/>
      <c r="HV45" s="49"/>
      <c r="HW45" s="55"/>
      <c r="HX45" s="46"/>
      <c r="HY45" s="47"/>
      <c r="HZ45" s="55"/>
      <c r="IA45" s="48"/>
      <c r="IB45" s="49"/>
      <c r="IC45" s="55"/>
      <c r="ID45" s="46"/>
      <c r="IE45" s="47"/>
      <c r="IF45" s="55"/>
      <c r="IG45" s="48"/>
      <c r="IH45" s="49"/>
      <c r="II45" s="55"/>
      <c r="IJ45" s="46"/>
      <c r="IK45" s="47"/>
      <c r="IL45" s="55"/>
      <c r="IM45" s="48"/>
      <c r="IN45" s="49"/>
      <c r="IO45" s="55"/>
      <c r="IP45" s="46"/>
      <c r="IQ45" s="47"/>
      <c r="IR45" s="55"/>
      <c r="IS45" s="48"/>
      <c r="IT45" s="49"/>
      <c r="IU45" s="55"/>
      <c r="IV45" s="46"/>
      <c r="IW45" s="47"/>
      <c r="IX45" s="55"/>
      <c r="IY45" s="48"/>
      <c r="IZ45" s="49"/>
      <c r="JA45" s="55"/>
      <c r="JB45" s="46"/>
      <c r="JC45" s="47"/>
      <c r="JD45" s="55"/>
      <c r="JE45" s="48"/>
      <c r="JF45" s="49"/>
      <c r="JG45" s="55"/>
      <c r="JH45" s="46"/>
      <c r="JI45" s="47"/>
      <c r="JJ45" s="55"/>
      <c r="JK45" s="48"/>
      <c r="JL45" s="49"/>
      <c r="JM45" s="55"/>
      <c r="JN45" s="46"/>
      <c r="JO45" s="47"/>
      <c r="JP45" s="55"/>
      <c r="JQ45" s="48"/>
      <c r="JR45" s="49"/>
      <c r="JS45" s="55"/>
      <c r="JT45" s="46"/>
      <c r="JU45" s="47"/>
      <c r="JV45" s="55"/>
      <c r="JW45" s="48"/>
      <c r="JX45" s="49"/>
      <c r="JY45" s="55"/>
      <c r="JZ45" s="46"/>
      <c r="KA45" s="47"/>
      <c r="KB45" s="55"/>
      <c r="KC45" s="48"/>
      <c r="KD45" s="49"/>
      <c r="KE45" s="55"/>
      <c r="KF45" s="46"/>
      <c r="KG45" s="47"/>
      <c r="KH45" s="55"/>
      <c r="KI45" s="48"/>
      <c r="KJ45" s="49"/>
      <c r="KK45" s="55"/>
      <c r="KL45" s="46"/>
      <c r="KM45" s="47"/>
      <c r="KN45" s="55"/>
      <c r="KO45" s="48"/>
      <c r="KP45" s="49"/>
      <c r="KQ45" s="55"/>
      <c r="KR45" s="46"/>
      <c r="KS45" s="47"/>
      <c r="KT45" s="55"/>
      <c r="KU45" s="48"/>
      <c r="KV45" s="49"/>
      <c r="KW45" s="55"/>
      <c r="KX45" s="46"/>
      <c r="KY45" s="47"/>
      <c r="KZ45" s="55"/>
      <c r="LA45" s="48"/>
      <c r="LB45" s="49"/>
      <c r="LC45" s="55"/>
      <c r="LD45" s="46"/>
      <c r="LE45" s="47"/>
      <c r="LF45" s="55"/>
      <c r="LG45" s="48"/>
      <c r="LH45" s="49"/>
      <c r="LI45" s="55"/>
      <c r="LJ45" s="46"/>
      <c r="LK45" s="47"/>
      <c r="LL45" s="55"/>
      <c r="LM45" s="48"/>
      <c r="LN45" s="49"/>
      <c r="LO45" s="55"/>
      <c r="LP45" s="46"/>
      <c r="LQ45" s="47"/>
      <c r="LR45" s="55"/>
      <c r="LS45" s="48"/>
      <c r="LT45" s="49"/>
      <c r="LU45" s="55"/>
      <c r="LV45" s="46"/>
      <c r="LW45" s="47"/>
      <c r="LX45" s="55"/>
      <c r="LY45" s="48"/>
      <c r="LZ45" s="49"/>
      <c r="MA45" s="55"/>
      <c r="MB45" s="46"/>
      <c r="MC45" s="47"/>
      <c r="MD45" s="55"/>
      <c r="ME45" s="48"/>
      <c r="MF45" s="49"/>
      <c r="MG45" s="55"/>
      <c r="MH45" s="55"/>
      <c r="MI45" s="55"/>
      <c r="MJ45" s="55"/>
      <c r="MK45" s="13">
        <f t="shared" si="227"/>
        <v>0</v>
      </c>
      <c r="ML45" s="13">
        <f t="shared" si="228"/>
        <v>0</v>
      </c>
      <c r="MM45" s="13">
        <f t="shared" si="229"/>
        <v>0</v>
      </c>
      <c r="MN45" s="13">
        <f t="shared" si="230"/>
        <v>0</v>
      </c>
      <c r="MO45" s="13">
        <f t="shared" si="231"/>
        <v>0</v>
      </c>
      <c r="MP45" s="13">
        <f t="shared" si="232"/>
        <v>0</v>
      </c>
      <c r="MQ45" s="13">
        <f t="shared" si="233"/>
        <v>0</v>
      </c>
      <c r="MR45" s="13">
        <f t="shared" si="234"/>
        <v>0</v>
      </c>
      <c r="MS45" s="13">
        <f t="shared" si="235"/>
        <v>0</v>
      </c>
      <c r="MT45" s="13">
        <f t="shared" si="236"/>
        <v>0</v>
      </c>
      <c r="MU45" s="13">
        <f t="shared" si="237"/>
        <v>0</v>
      </c>
      <c r="MV45" s="13">
        <f t="shared" si="238"/>
        <v>0</v>
      </c>
      <c r="MW45" s="13">
        <f t="shared" si="239"/>
        <v>0</v>
      </c>
      <c r="MX45" s="13">
        <f t="shared" si="240"/>
        <v>0</v>
      </c>
      <c r="MY45" s="13">
        <f t="shared" si="241"/>
        <v>0</v>
      </c>
      <c r="MZ45" s="13">
        <f t="shared" si="242"/>
        <v>0</v>
      </c>
      <c r="NA45" s="13">
        <f t="shared" si="243"/>
        <v>0</v>
      </c>
      <c r="NB45" s="13">
        <f t="shared" si="244"/>
        <v>0</v>
      </c>
      <c r="NC45" s="13">
        <f t="shared" si="245"/>
        <v>0</v>
      </c>
      <c r="ND45" s="13">
        <f t="shared" si="246"/>
        <v>0</v>
      </c>
      <c r="NE45" s="13">
        <f t="shared" si="247"/>
        <v>0</v>
      </c>
      <c r="NF45" s="13">
        <f t="shared" si="248"/>
        <v>0</v>
      </c>
      <c r="NG45" s="13">
        <f t="shared" si="249"/>
        <v>0</v>
      </c>
      <c r="NH45" s="13">
        <f t="shared" si="250"/>
        <v>0</v>
      </c>
      <c r="NI45" s="13">
        <f t="shared" si="251"/>
        <v>0</v>
      </c>
      <c r="NJ45" s="13">
        <f t="shared" si="252"/>
        <v>0</v>
      </c>
      <c r="NK45" s="13">
        <f t="shared" si="253"/>
        <v>0</v>
      </c>
      <c r="NL45" s="13">
        <f t="shared" si="254"/>
        <v>0</v>
      </c>
      <c r="NM45" s="13">
        <f t="shared" si="255"/>
        <v>0</v>
      </c>
      <c r="NN45" s="13">
        <f t="shared" si="256"/>
        <v>0</v>
      </c>
      <c r="NO45" s="13">
        <f t="shared" si="257"/>
        <v>0</v>
      </c>
      <c r="NP45" s="13">
        <f t="shared" si="258"/>
        <v>0</v>
      </c>
      <c r="NQ45" s="13">
        <f t="shared" si="259"/>
        <v>0</v>
      </c>
      <c r="NR45" s="13">
        <f t="shared" si="260"/>
        <v>0</v>
      </c>
      <c r="NS45" s="13">
        <f t="shared" si="261"/>
        <v>0</v>
      </c>
      <c r="NT45" s="13">
        <f t="shared" si="262"/>
        <v>0</v>
      </c>
      <c r="NU45" s="13">
        <f t="shared" si="263"/>
        <v>0</v>
      </c>
      <c r="NV45" s="13">
        <f t="shared" si="264"/>
        <v>0</v>
      </c>
      <c r="NW45" s="13">
        <f t="shared" si="265"/>
        <v>0</v>
      </c>
      <c r="NX45" s="13">
        <f t="shared" si="266"/>
        <v>0</v>
      </c>
      <c r="NY45" s="13">
        <f t="shared" si="267"/>
        <v>0</v>
      </c>
      <c r="NZ45" s="13">
        <f t="shared" si="268"/>
        <v>0</v>
      </c>
      <c r="OA45" s="13">
        <f t="shared" si="269"/>
        <v>0</v>
      </c>
      <c r="OB45" s="13">
        <f t="shared" si="270"/>
        <v>0</v>
      </c>
      <c r="OC45" s="13">
        <f t="shared" si="271"/>
        <v>0</v>
      </c>
      <c r="OD45" s="13">
        <f t="shared" si="272"/>
        <v>0</v>
      </c>
      <c r="OE45" s="13">
        <f t="shared" si="273"/>
        <v>0</v>
      </c>
      <c r="OF45" s="13">
        <f t="shared" si="274"/>
        <v>0</v>
      </c>
      <c r="OG45" s="13">
        <f t="shared" si="275"/>
        <v>0</v>
      </c>
      <c r="OH45" s="13">
        <f t="shared" si="276"/>
        <v>0</v>
      </c>
      <c r="OI45" s="13">
        <f t="shared" si="277"/>
        <v>0</v>
      </c>
      <c r="OJ45" s="13">
        <f t="shared" si="278"/>
        <v>0</v>
      </c>
      <c r="OK45" s="13">
        <f t="shared" si="279"/>
        <v>0</v>
      </c>
      <c r="OL45" s="13">
        <f t="shared" si="280"/>
        <v>0</v>
      </c>
      <c r="OM45" s="13">
        <f t="shared" si="281"/>
        <v>0</v>
      </c>
      <c r="ON45" s="13">
        <f t="shared" si="282"/>
        <v>0</v>
      </c>
      <c r="OO45" s="13">
        <f t="shared" si="283"/>
        <v>0</v>
      </c>
      <c r="OP45" s="13">
        <f t="shared" si="284"/>
        <v>0</v>
      </c>
      <c r="OQ45" s="13">
        <f t="shared" si="285"/>
        <v>0</v>
      </c>
      <c r="OR45" s="13">
        <f t="shared" si="286"/>
        <v>0</v>
      </c>
      <c r="OS45" s="13">
        <f t="shared" si="287"/>
        <v>0</v>
      </c>
      <c r="OT45" s="13">
        <f t="shared" si="288"/>
        <v>0</v>
      </c>
      <c r="OU45" s="13">
        <f t="shared" si="289"/>
        <v>0</v>
      </c>
      <c r="OV45" s="13">
        <f t="shared" si="290"/>
        <v>0</v>
      </c>
      <c r="OW45" s="13">
        <f t="shared" si="291"/>
        <v>0</v>
      </c>
      <c r="OX45" s="13">
        <f t="shared" si="292"/>
        <v>0</v>
      </c>
      <c r="OY45" s="13">
        <f t="shared" si="293"/>
        <v>0</v>
      </c>
      <c r="OZ45" s="13">
        <f t="shared" si="294"/>
        <v>0</v>
      </c>
      <c r="PA45" s="13">
        <f t="shared" si="295"/>
        <v>0</v>
      </c>
      <c r="PB45" s="13">
        <f t="shared" si="296"/>
        <v>0</v>
      </c>
      <c r="PC45" s="13">
        <f t="shared" si="297"/>
        <v>0</v>
      </c>
      <c r="PD45" s="13">
        <f t="shared" si="298"/>
        <v>0</v>
      </c>
      <c r="PE45" s="13">
        <f t="shared" si="299"/>
        <v>0</v>
      </c>
      <c r="PF45" s="13">
        <f t="shared" si="300"/>
        <v>0</v>
      </c>
      <c r="PG45" s="13">
        <f t="shared" si="301"/>
        <v>0</v>
      </c>
      <c r="PH45" s="13">
        <f t="shared" si="302"/>
        <v>0</v>
      </c>
      <c r="PI45" s="13">
        <f t="shared" si="303"/>
        <v>0</v>
      </c>
      <c r="PJ45" s="13">
        <f t="shared" si="304"/>
        <v>0</v>
      </c>
      <c r="PK45" s="13">
        <f t="shared" si="305"/>
        <v>0</v>
      </c>
      <c r="PL45" s="13">
        <f t="shared" si="306"/>
        <v>0</v>
      </c>
      <c r="PM45" s="13">
        <f t="shared" si="307"/>
        <v>0</v>
      </c>
      <c r="PN45" s="13">
        <f t="shared" si="308"/>
        <v>0</v>
      </c>
      <c r="PO45" s="13">
        <f t="shared" si="309"/>
        <v>0</v>
      </c>
      <c r="PP45" s="13">
        <f t="shared" si="310"/>
        <v>0</v>
      </c>
      <c r="PQ45" s="13">
        <f t="shared" si="311"/>
        <v>0</v>
      </c>
      <c r="PR45" s="13">
        <f t="shared" si="312"/>
        <v>0</v>
      </c>
      <c r="PS45" s="13">
        <f t="shared" si="313"/>
        <v>0</v>
      </c>
      <c r="PT45" s="13">
        <f t="shared" si="314"/>
        <v>0</v>
      </c>
      <c r="PU45" s="13">
        <f t="shared" si="315"/>
        <v>0</v>
      </c>
      <c r="PV45" s="13">
        <f t="shared" si="316"/>
        <v>0</v>
      </c>
      <c r="PW45" s="13">
        <f t="shared" si="317"/>
        <v>0</v>
      </c>
      <c r="PX45" s="13">
        <f t="shared" si="318"/>
        <v>0</v>
      </c>
      <c r="PY45" s="13">
        <f t="shared" si="319"/>
        <v>0</v>
      </c>
      <c r="PZ45" s="13">
        <f t="shared" si="320"/>
        <v>0</v>
      </c>
      <c r="QA45" s="13">
        <f t="shared" si="321"/>
        <v>0</v>
      </c>
      <c r="QB45" s="13">
        <f t="shared" si="322"/>
        <v>0</v>
      </c>
      <c r="QC45" s="13">
        <f t="shared" si="323"/>
        <v>0</v>
      </c>
      <c r="QD45" s="13">
        <f t="shared" si="324"/>
        <v>0</v>
      </c>
      <c r="QE45" s="13">
        <f t="shared" si="325"/>
        <v>0</v>
      </c>
      <c r="QF45" s="13">
        <f t="shared" si="326"/>
        <v>0</v>
      </c>
      <c r="QN45" s="13">
        <f>RANK(QQ45,$QQ$4:$QQ$69)+COUNTIF(QQ$4:QQ45,QQ45)-1</f>
        <v>42</v>
      </c>
      <c r="QO45" s="29">
        <f t="array" ref="QO45">SUM(IF(QQ45&lt;$QQ$4:$QQ$69,1/COUNTIF($QQ$4:$QQ$69,$QQ$4:$QQ$69)))+1</f>
        <v>1</v>
      </c>
      <c r="QP45" s="11" t="str">
        <f>Sheet3!R43</f>
        <v>M. Gotze (Germany)</v>
      </c>
      <c r="QQ45" s="13">
        <f t="shared" si="226"/>
        <v>0</v>
      </c>
    </row>
    <row r="46" spans="6:459">
      <c r="J46" s="10">
        <f t="shared" si="222"/>
        <v>43</v>
      </c>
      <c r="K46" s="39" t="str">
        <f>IFERROR(IF(L46="","",IF(ISNUMBER(MATCH(HLOOKUP($J46,$MK$74:$QF$89,($QG$79-$QG$74+1),0),K$4:K45,0)),"",HLOOKUP($J46,$MK$74:$QF$89,($QG$79-$QG$74+1),0))),"")</f>
        <v/>
      </c>
      <c r="L46" s="40" t="str">
        <f t="shared" si="215"/>
        <v/>
      </c>
      <c r="M46" s="41" t="str">
        <f t="array" ref="M46">IFERROR(IF(HLOOKUP($J46,$MK$74:$QF$89,($QG$83-$QG$74+1),0)=0,"",HLOOKUP($J46,$MK$74:$QF$89,($QG$83-$QG$74+1),0)),0)</f>
        <v/>
      </c>
      <c r="N46" s="10"/>
      <c r="O46" s="10">
        <f t="shared" si="223"/>
        <v>43</v>
      </c>
      <c r="P46" s="39" t="str">
        <f>IFERROR(IF(Q46="","",IF(ISNUMBER(MATCH(HLOOKUP($T46,$MK$75:$OP$89,($QG$80-$QG$75+1),0),P$4:P45,0)),"",HLOOKUP($T46,$MK$75:$OP$89,($QG$80-$QG$75+1),0))),"")</f>
        <v/>
      </c>
      <c r="Q46" s="40" t="str">
        <f t="shared" si="217"/>
        <v/>
      </c>
      <c r="R46" s="41" t="str">
        <f t="array" ref="R46">IFERROR(IF(HLOOKUP($O46,$MK$75:$QF$89,($QG$89-$QG$75+1),0)=0,"",HLOOKUP($O46,$MK$75:$QF$89,($QG$89-$QG$75+1),0)),0)</f>
        <v/>
      </c>
      <c r="S46" s="10"/>
      <c r="T46" s="10">
        <f t="shared" si="224"/>
        <v>43</v>
      </c>
      <c r="U46" s="39" t="str">
        <f>IFERROR(IF(V46="","",IF(ISNUMBER(MATCH(HLOOKUP($O46,$MK$76:$QF$89,($QG$81-$QG$76+1),0),U$4:U45,0)),"",HLOOKUP($O46,$MK$76:$QF$89,($QG$81-$QG$76+1),0))),"")</f>
        <v/>
      </c>
      <c r="V46" s="40" t="str">
        <f t="shared" si="225"/>
        <v/>
      </c>
      <c r="W46" s="41" t="str">
        <f t="array" ref="W46">IFERROR(IF(HLOOKUP($T46,$MK$76:$QF$89,($QG$87-$QG$76+1),0)=0,"",HLOOKUP($T46,$MK$76:$QF$89,($QG$87-$QG$76+1),0)),0)</f>
        <v/>
      </c>
      <c r="Y46" s="9">
        <v>15</v>
      </c>
      <c r="Z46" s="39" t="str">
        <f>IFERROR(IF(AA46="","",IF(ISNUMBER(MATCH(VLOOKUP($Y47,$QN$4:$QQ$69,2,0),Z$31:Z45,0)),"",VLOOKUP($Y47,$QN$4:$QQ$69,2,0))),"")</f>
        <v/>
      </c>
      <c r="AA46" s="40" t="str">
        <f t="shared" si="219"/>
        <v/>
      </c>
      <c r="AB46" s="42" t="str">
        <f t="shared" si="220"/>
        <v/>
      </c>
      <c r="AC46" s="43" t="str">
        <f t="shared" si="221"/>
        <v/>
      </c>
      <c r="AE46" s="29">
        <f t="array" ref="AE46">IFERROR(SUM(IF(AG46&lt;$AG$4:$AG$69,1/COUNTIF($AG$4:$AG$69,$AG$4:$AG$69)))+1,0)</f>
        <v>1</v>
      </c>
      <c r="AF46" s="44" t="str">
        <f>Sheet3!R44</f>
        <v>M. Janko (Austria)</v>
      </c>
      <c r="AG46" s="45">
        <v>0</v>
      </c>
      <c r="AH46" s="29">
        <f t="shared" si="212"/>
        <v>15</v>
      </c>
      <c r="AL46" s="13">
        <f>IF(OR(ISBLANK('Euro 2016'!L68),ISBLANK('Euro 2016'!M68)),0,1)</f>
        <v>1</v>
      </c>
      <c r="AM46" s="11" t="s">
        <v>2571</v>
      </c>
      <c r="AN46" s="11" t="str">
        <f>IFERROR(VLOOKUP(IF(VLOOKUP($AM46,'Euro 2016'!$B$23:$N$87,10,0)="","",VLOOKUP($AM46,'Euro 2016'!$B$23:$N$87,10,0)),Sheet2!$A:$B,2,0),"")</f>
        <v>Italy</v>
      </c>
      <c r="AO46" s="11" t="str">
        <f>IFERROR(VLOOKUP(IF(VLOOKUP($AM46,'Euro 2016'!$B$23:$N$87,13,0)="","",VLOOKUP($AM46,'Euro 2016'!$B$23:$N$87,13,0)),Sheet2!$A:$B,2,0),"")</f>
        <v>Turkey</v>
      </c>
      <c r="AQ46" s="13">
        <f>IFERROR(IF(VLOOKUP($AM46,'Euro 2016'!$B$23:$N$87,11,0)="","",VLOOKUP($AM46,'Euro 2016'!$B$23:$N$87,11,0)),"")</f>
        <v>1</v>
      </c>
      <c r="AR46" s="13">
        <f>IFERROR(IF(VLOOKUP($AM46,'Euro 2016'!$B$23:$N$87,12,0)="","",VLOOKUP($AM46,'Euro 2016'!$B$23:$N$87,12,0)),"")</f>
        <v>0</v>
      </c>
      <c r="AT46" s="46"/>
      <c r="AU46" s="47"/>
      <c r="AV46" s="55"/>
      <c r="AW46" s="48"/>
      <c r="AX46" s="49"/>
      <c r="AY46" s="55"/>
      <c r="AZ46" s="46"/>
      <c r="BA46" s="47"/>
      <c r="BB46" s="55"/>
      <c r="BC46" s="48"/>
      <c r="BD46" s="49"/>
      <c r="BE46" s="55"/>
      <c r="BF46" s="46"/>
      <c r="BG46" s="47"/>
      <c r="BH46" s="55"/>
      <c r="BI46" s="48"/>
      <c r="BJ46" s="49"/>
      <c r="BK46" s="55"/>
      <c r="BL46" s="46"/>
      <c r="BM46" s="47"/>
      <c r="BN46" s="55"/>
      <c r="BO46" s="48"/>
      <c r="BP46" s="49"/>
      <c r="BQ46" s="55"/>
      <c r="BR46" s="46"/>
      <c r="BS46" s="47"/>
      <c r="BT46" s="55"/>
      <c r="BU46" s="48"/>
      <c r="BV46" s="49"/>
      <c r="BW46" s="55"/>
      <c r="BX46" s="46"/>
      <c r="BY46" s="47"/>
      <c r="BZ46" s="55"/>
      <c r="CA46" s="48"/>
      <c r="CB46" s="49"/>
      <c r="CC46" s="55"/>
      <c r="CD46" s="46"/>
      <c r="CE46" s="47"/>
      <c r="CF46" s="55"/>
      <c r="CG46" s="48"/>
      <c r="CH46" s="49"/>
      <c r="CI46" s="55"/>
      <c r="CJ46" s="46"/>
      <c r="CK46" s="47"/>
      <c r="CL46" s="55"/>
      <c r="CM46" s="48"/>
      <c r="CN46" s="49"/>
      <c r="CO46" s="55"/>
      <c r="CP46" s="46"/>
      <c r="CQ46" s="47"/>
      <c r="CR46" s="55"/>
      <c r="CS46" s="48"/>
      <c r="CT46" s="49"/>
      <c r="CU46" s="55"/>
      <c r="CV46" s="46"/>
      <c r="CW46" s="47"/>
      <c r="CX46" s="55"/>
      <c r="CY46" s="48"/>
      <c r="CZ46" s="49"/>
      <c r="DA46" s="55"/>
      <c r="DB46" s="46"/>
      <c r="DC46" s="47"/>
      <c r="DD46" s="55"/>
      <c r="DE46" s="48"/>
      <c r="DF46" s="49"/>
      <c r="DG46" s="55"/>
      <c r="DH46" s="46"/>
      <c r="DI46" s="47"/>
      <c r="DJ46" s="55"/>
      <c r="DK46" s="48"/>
      <c r="DL46" s="49"/>
      <c r="DM46" s="55"/>
      <c r="DN46" s="46"/>
      <c r="DO46" s="47"/>
      <c r="DP46" s="55"/>
      <c r="DQ46" s="48"/>
      <c r="DR46" s="49"/>
      <c r="DS46" s="55"/>
      <c r="DT46" s="46"/>
      <c r="DU46" s="47"/>
      <c r="DV46" s="55"/>
      <c r="DW46" s="48"/>
      <c r="DX46" s="49"/>
      <c r="DY46" s="55"/>
      <c r="DZ46" s="46"/>
      <c r="EA46" s="47"/>
      <c r="EB46" s="55"/>
      <c r="EC46" s="48"/>
      <c r="ED46" s="49"/>
      <c r="EE46" s="55"/>
      <c r="EF46" s="46"/>
      <c r="EG46" s="47"/>
      <c r="EH46" s="55"/>
      <c r="EI46" s="48"/>
      <c r="EJ46" s="49"/>
      <c r="EK46" s="55"/>
      <c r="EL46" s="46"/>
      <c r="EM46" s="47"/>
      <c r="EN46" s="55"/>
      <c r="EO46" s="48"/>
      <c r="EP46" s="49"/>
      <c r="EQ46" s="55"/>
      <c r="ER46" s="46"/>
      <c r="ES46" s="47"/>
      <c r="ET46" s="55"/>
      <c r="EU46" s="48"/>
      <c r="EV46" s="49"/>
      <c r="EW46" s="55"/>
      <c r="EX46" s="46"/>
      <c r="EY46" s="47"/>
      <c r="EZ46" s="55"/>
      <c r="FA46" s="48"/>
      <c r="FB46" s="49"/>
      <c r="FC46" s="55"/>
      <c r="FD46" s="46"/>
      <c r="FE46" s="47"/>
      <c r="FF46" s="55"/>
      <c r="FG46" s="48"/>
      <c r="FH46" s="49"/>
      <c r="FI46" s="55"/>
      <c r="FJ46" s="46"/>
      <c r="FK46" s="47"/>
      <c r="FL46" s="55"/>
      <c r="FM46" s="48"/>
      <c r="FN46" s="49"/>
      <c r="FO46" s="55"/>
      <c r="FP46" s="46"/>
      <c r="FQ46" s="47"/>
      <c r="FR46" s="55"/>
      <c r="FS46" s="48"/>
      <c r="FT46" s="49"/>
      <c r="FU46" s="55"/>
      <c r="FV46" s="46"/>
      <c r="FW46" s="47"/>
      <c r="FX46" s="55"/>
      <c r="FY46" s="48"/>
      <c r="FZ46" s="49"/>
      <c r="GA46" s="55"/>
      <c r="GB46" s="46"/>
      <c r="GC46" s="47"/>
      <c r="GD46" s="55"/>
      <c r="GE46" s="48"/>
      <c r="GF46" s="49"/>
      <c r="GG46" s="55"/>
      <c r="GH46" s="46"/>
      <c r="GI46" s="47"/>
      <c r="GJ46" s="55"/>
      <c r="GK46" s="48"/>
      <c r="GL46" s="49"/>
      <c r="GM46" s="55"/>
      <c r="GN46" s="46"/>
      <c r="GO46" s="47"/>
      <c r="GP46" s="55"/>
      <c r="GQ46" s="48"/>
      <c r="GR46" s="49"/>
      <c r="GS46" s="55"/>
      <c r="GT46" s="46"/>
      <c r="GU46" s="47"/>
      <c r="GV46" s="55"/>
      <c r="GW46" s="48"/>
      <c r="GX46" s="49"/>
      <c r="GY46" s="55"/>
      <c r="GZ46" s="46"/>
      <c r="HA46" s="47"/>
      <c r="HB46" s="55"/>
      <c r="HC46" s="48"/>
      <c r="HD46" s="49"/>
      <c r="HE46" s="55"/>
      <c r="HF46" s="46"/>
      <c r="HG46" s="47"/>
      <c r="HH46" s="55"/>
      <c r="HI46" s="48"/>
      <c r="HJ46" s="49"/>
      <c r="HK46" s="55"/>
      <c r="HL46" s="46"/>
      <c r="HM46" s="47"/>
      <c r="HN46" s="55"/>
      <c r="HO46" s="48"/>
      <c r="HP46" s="49"/>
      <c r="HQ46" s="55"/>
      <c r="HR46" s="46"/>
      <c r="HS46" s="47"/>
      <c r="HT46" s="55"/>
      <c r="HU46" s="48"/>
      <c r="HV46" s="49"/>
      <c r="HW46" s="55"/>
      <c r="HX46" s="46"/>
      <c r="HY46" s="47"/>
      <c r="HZ46" s="55"/>
      <c r="IA46" s="48"/>
      <c r="IB46" s="49"/>
      <c r="IC46" s="55"/>
      <c r="ID46" s="46"/>
      <c r="IE46" s="47"/>
      <c r="IF46" s="55"/>
      <c r="IG46" s="48"/>
      <c r="IH46" s="49"/>
      <c r="II46" s="55"/>
      <c r="IJ46" s="46"/>
      <c r="IK46" s="47"/>
      <c r="IL46" s="55"/>
      <c r="IM46" s="48"/>
      <c r="IN46" s="49"/>
      <c r="IO46" s="55"/>
      <c r="IP46" s="46"/>
      <c r="IQ46" s="47"/>
      <c r="IR46" s="55"/>
      <c r="IS46" s="48"/>
      <c r="IT46" s="49"/>
      <c r="IU46" s="55"/>
      <c r="IV46" s="46"/>
      <c r="IW46" s="47"/>
      <c r="IX46" s="55"/>
      <c r="IY46" s="48"/>
      <c r="IZ46" s="49"/>
      <c r="JA46" s="55"/>
      <c r="JB46" s="46"/>
      <c r="JC46" s="47"/>
      <c r="JD46" s="55"/>
      <c r="JE46" s="48"/>
      <c r="JF46" s="49"/>
      <c r="JG46" s="55"/>
      <c r="JH46" s="46"/>
      <c r="JI46" s="47"/>
      <c r="JJ46" s="55"/>
      <c r="JK46" s="48"/>
      <c r="JL46" s="49"/>
      <c r="JM46" s="55"/>
      <c r="JN46" s="46"/>
      <c r="JO46" s="47"/>
      <c r="JP46" s="55"/>
      <c r="JQ46" s="48"/>
      <c r="JR46" s="49"/>
      <c r="JS46" s="55"/>
      <c r="JT46" s="46"/>
      <c r="JU46" s="47"/>
      <c r="JV46" s="55"/>
      <c r="JW46" s="48"/>
      <c r="JX46" s="49"/>
      <c r="JY46" s="55"/>
      <c r="JZ46" s="46"/>
      <c r="KA46" s="47"/>
      <c r="KB46" s="55"/>
      <c r="KC46" s="48"/>
      <c r="KD46" s="49"/>
      <c r="KE46" s="55"/>
      <c r="KF46" s="46"/>
      <c r="KG46" s="47"/>
      <c r="KH46" s="55"/>
      <c r="KI46" s="48"/>
      <c r="KJ46" s="49"/>
      <c r="KK46" s="55"/>
      <c r="KL46" s="46"/>
      <c r="KM46" s="47"/>
      <c r="KN46" s="55"/>
      <c r="KO46" s="48"/>
      <c r="KP46" s="49"/>
      <c r="KQ46" s="55"/>
      <c r="KR46" s="46"/>
      <c r="KS46" s="47"/>
      <c r="KT46" s="55"/>
      <c r="KU46" s="48"/>
      <c r="KV46" s="49"/>
      <c r="KW46" s="55"/>
      <c r="KX46" s="46"/>
      <c r="KY46" s="47"/>
      <c r="KZ46" s="55"/>
      <c r="LA46" s="48"/>
      <c r="LB46" s="49"/>
      <c r="LC46" s="55"/>
      <c r="LD46" s="46"/>
      <c r="LE46" s="47"/>
      <c r="LF46" s="55"/>
      <c r="LG46" s="48"/>
      <c r="LH46" s="49"/>
      <c r="LI46" s="55"/>
      <c r="LJ46" s="46"/>
      <c r="LK46" s="47"/>
      <c r="LL46" s="55"/>
      <c r="LM46" s="48"/>
      <c r="LN46" s="49"/>
      <c r="LO46" s="55"/>
      <c r="LP46" s="46"/>
      <c r="LQ46" s="47"/>
      <c r="LR46" s="55"/>
      <c r="LS46" s="48"/>
      <c r="LT46" s="49"/>
      <c r="LU46" s="55"/>
      <c r="LV46" s="46"/>
      <c r="LW46" s="47"/>
      <c r="LX46" s="55"/>
      <c r="LY46" s="48"/>
      <c r="LZ46" s="49"/>
      <c r="MA46" s="55"/>
      <c r="MB46" s="46"/>
      <c r="MC46" s="47"/>
      <c r="MD46" s="55"/>
      <c r="ME46" s="48"/>
      <c r="MF46" s="49"/>
      <c r="MG46" s="55"/>
      <c r="MH46" s="55"/>
      <c r="MI46" s="55"/>
      <c r="MJ46" s="55"/>
      <c r="MK46" s="13">
        <f t="shared" si="227"/>
        <v>0</v>
      </c>
      <c r="ML46" s="13">
        <f t="shared" si="228"/>
        <v>0</v>
      </c>
      <c r="MM46" s="13">
        <f t="shared" si="229"/>
        <v>0</v>
      </c>
      <c r="MN46" s="13">
        <f t="shared" si="230"/>
        <v>0</v>
      </c>
      <c r="MO46" s="13">
        <f t="shared" si="231"/>
        <v>0</v>
      </c>
      <c r="MP46" s="13">
        <f t="shared" si="232"/>
        <v>0</v>
      </c>
      <c r="MQ46" s="13">
        <f t="shared" si="233"/>
        <v>0</v>
      </c>
      <c r="MR46" s="13">
        <f t="shared" si="234"/>
        <v>0</v>
      </c>
      <c r="MS46" s="13">
        <f t="shared" si="235"/>
        <v>0</v>
      </c>
      <c r="MT46" s="13">
        <f t="shared" si="236"/>
        <v>0</v>
      </c>
      <c r="MU46" s="13">
        <f t="shared" si="237"/>
        <v>0</v>
      </c>
      <c r="MV46" s="13">
        <f t="shared" si="238"/>
        <v>0</v>
      </c>
      <c r="MW46" s="13">
        <f t="shared" si="239"/>
        <v>0</v>
      </c>
      <c r="MX46" s="13">
        <f t="shared" si="240"/>
        <v>0</v>
      </c>
      <c r="MY46" s="13">
        <f t="shared" si="241"/>
        <v>0</v>
      </c>
      <c r="MZ46" s="13">
        <f t="shared" si="242"/>
        <v>0</v>
      </c>
      <c r="NA46" s="13">
        <f t="shared" si="243"/>
        <v>0</v>
      </c>
      <c r="NB46" s="13">
        <f t="shared" si="244"/>
        <v>0</v>
      </c>
      <c r="NC46" s="13">
        <f t="shared" si="245"/>
        <v>0</v>
      </c>
      <c r="ND46" s="13">
        <f t="shared" si="246"/>
        <v>0</v>
      </c>
      <c r="NE46" s="13">
        <f t="shared" si="247"/>
        <v>0</v>
      </c>
      <c r="NF46" s="13">
        <f t="shared" si="248"/>
        <v>0</v>
      </c>
      <c r="NG46" s="13">
        <f t="shared" si="249"/>
        <v>0</v>
      </c>
      <c r="NH46" s="13">
        <f t="shared" si="250"/>
        <v>0</v>
      </c>
      <c r="NI46" s="13">
        <f t="shared" si="251"/>
        <v>0</v>
      </c>
      <c r="NJ46" s="13">
        <f t="shared" si="252"/>
        <v>0</v>
      </c>
      <c r="NK46" s="13">
        <f t="shared" si="253"/>
        <v>0</v>
      </c>
      <c r="NL46" s="13">
        <f t="shared" si="254"/>
        <v>0</v>
      </c>
      <c r="NM46" s="13">
        <f t="shared" si="255"/>
        <v>0</v>
      </c>
      <c r="NN46" s="13">
        <f t="shared" si="256"/>
        <v>0</v>
      </c>
      <c r="NO46" s="13">
        <f t="shared" si="257"/>
        <v>0</v>
      </c>
      <c r="NP46" s="13">
        <f t="shared" si="258"/>
        <v>0</v>
      </c>
      <c r="NQ46" s="13">
        <f t="shared" si="259"/>
        <v>0</v>
      </c>
      <c r="NR46" s="13">
        <f t="shared" si="260"/>
        <v>0</v>
      </c>
      <c r="NS46" s="13">
        <f t="shared" si="261"/>
        <v>0</v>
      </c>
      <c r="NT46" s="13">
        <f t="shared" si="262"/>
        <v>0</v>
      </c>
      <c r="NU46" s="13">
        <f t="shared" si="263"/>
        <v>0</v>
      </c>
      <c r="NV46" s="13">
        <f t="shared" si="264"/>
        <v>0</v>
      </c>
      <c r="NW46" s="13">
        <f t="shared" si="265"/>
        <v>0</v>
      </c>
      <c r="NX46" s="13">
        <f t="shared" si="266"/>
        <v>0</v>
      </c>
      <c r="NY46" s="13">
        <f t="shared" si="267"/>
        <v>0</v>
      </c>
      <c r="NZ46" s="13">
        <f t="shared" si="268"/>
        <v>0</v>
      </c>
      <c r="OA46" s="13">
        <f t="shared" si="269"/>
        <v>0</v>
      </c>
      <c r="OB46" s="13">
        <f t="shared" si="270"/>
        <v>0</v>
      </c>
      <c r="OC46" s="13">
        <f t="shared" si="271"/>
        <v>0</v>
      </c>
      <c r="OD46" s="13">
        <f t="shared" si="272"/>
        <v>0</v>
      </c>
      <c r="OE46" s="13">
        <f t="shared" si="273"/>
        <v>0</v>
      </c>
      <c r="OF46" s="13">
        <f t="shared" si="274"/>
        <v>0</v>
      </c>
      <c r="OG46" s="13">
        <f t="shared" si="275"/>
        <v>0</v>
      </c>
      <c r="OH46" s="13">
        <f t="shared" si="276"/>
        <v>0</v>
      </c>
      <c r="OI46" s="13">
        <f t="shared" si="277"/>
        <v>0</v>
      </c>
      <c r="OJ46" s="13">
        <f t="shared" si="278"/>
        <v>0</v>
      </c>
      <c r="OK46" s="13">
        <f t="shared" si="279"/>
        <v>0</v>
      </c>
      <c r="OL46" s="13">
        <f t="shared" si="280"/>
        <v>0</v>
      </c>
      <c r="OM46" s="13">
        <f t="shared" si="281"/>
        <v>0</v>
      </c>
      <c r="ON46" s="13">
        <f t="shared" si="282"/>
        <v>0</v>
      </c>
      <c r="OO46" s="13">
        <f t="shared" si="283"/>
        <v>0</v>
      </c>
      <c r="OP46" s="13">
        <f t="shared" si="284"/>
        <v>0</v>
      </c>
      <c r="OQ46" s="13">
        <f t="shared" si="285"/>
        <v>0</v>
      </c>
      <c r="OR46" s="13">
        <f t="shared" si="286"/>
        <v>0</v>
      </c>
      <c r="OS46" s="13">
        <f t="shared" si="287"/>
        <v>0</v>
      </c>
      <c r="OT46" s="13">
        <f t="shared" si="288"/>
        <v>0</v>
      </c>
      <c r="OU46" s="13">
        <f t="shared" si="289"/>
        <v>0</v>
      </c>
      <c r="OV46" s="13">
        <f t="shared" si="290"/>
        <v>0</v>
      </c>
      <c r="OW46" s="13">
        <f t="shared" si="291"/>
        <v>0</v>
      </c>
      <c r="OX46" s="13">
        <f t="shared" si="292"/>
        <v>0</v>
      </c>
      <c r="OY46" s="13">
        <f t="shared" si="293"/>
        <v>0</v>
      </c>
      <c r="OZ46" s="13">
        <f t="shared" si="294"/>
        <v>0</v>
      </c>
      <c r="PA46" s="13">
        <f t="shared" si="295"/>
        <v>0</v>
      </c>
      <c r="PB46" s="13">
        <f t="shared" si="296"/>
        <v>0</v>
      </c>
      <c r="PC46" s="13">
        <f t="shared" si="297"/>
        <v>0</v>
      </c>
      <c r="PD46" s="13">
        <f t="shared" si="298"/>
        <v>0</v>
      </c>
      <c r="PE46" s="13">
        <f t="shared" si="299"/>
        <v>0</v>
      </c>
      <c r="PF46" s="13">
        <f t="shared" si="300"/>
        <v>0</v>
      </c>
      <c r="PG46" s="13">
        <f t="shared" si="301"/>
        <v>0</v>
      </c>
      <c r="PH46" s="13">
        <f t="shared" si="302"/>
        <v>0</v>
      </c>
      <c r="PI46" s="13">
        <f t="shared" si="303"/>
        <v>0</v>
      </c>
      <c r="PJ46" s="13">
        <f t="shared" si="304"/>
        <v>0</v>
      </c>
      <c r="PK46" s="13">
        <f t="shared" si="305"/>
        <v>0</v>
      </c>
      <c r="PL46" s="13">
        <f t="shared" si="306"/>
        <v>0</v>
      </c>
      <c r="PM46" s="13">
        <f t="shared" si="307"/>
        <v>0</v>
      </c>
      <c r="PN46" s="13">
        <f t="shared" si="308"/>
        <v>0</v>
      </c>
      <c r="PO46" s="13">
        <f t="shared" si="309"/>
        <v>0</v>
      </c>
      <c r="PP46" s="13">
        <f t="shared" si="310"/>
        <v>0</v>
      </c>
      <c r="PQ46" s="13">
        <f t="shared" si="311"/>
        <v>0</v>
      </c>
      <c r="PR46" s="13">
        <f t="shared" si="312"/>
        <v>0</v>
      </c>
      <c r="PS46" s="13">
        <f t="shared" si="313"/>
        <v>0</v>
      </c>
      <c r="PT46" s="13">
        <f t="shared" si="314"/>
        <v>0</v>
      </c>
      <c r="PU46" s="13">
        <f t="shared" si="315"/>
        <v>0</v>
      </c>
      <c r="PV46" s="13">
        <f t="shared" si="316"/>
        <v>0</v>
      </c>
      <c r="PW46" s="13">
        <f t="shared" si="317"/>
        <v>0</v>
      </c>
      <c r="PX46" s="13">
        <f t="shared" si="318"/>
        <v>0</v>
      </c>
      <c r="PY46" s="13">
        <f t="shared" si="319"/>
        <v>0</v>
      </c>
      <c r="PZ46" s="13">
        <f t="shared" si="320"/>
        <v>0</v>
      </c>
      <c r="QA46" s="13">
        <f t="shared" si="321"/>
        <v>0</v>
      </c>
      <c r="QB46" s="13">
        <f t="shared" si="322"/>
        <v>0</v>
      </c>
      <c r="QC46" s="13">
        <f t="shared" si="323"/>
        <v>0</v>
      </c>
      <c r="QD46" s="13">
        <f t="shared" si="324"/>
        <v>0</v>
      </c>
      <c r="QE46" s="13">
        <f t="shared" si="325"/>
        <v>0</v>
      </c>
      <c r="QF46" s="13">
        <f t="shared" si="326"/>
        <v>0</v>
      </c>
      <c r="QN46" s="13">
        <f>RANK(QQ46,$QQ$4:$QQ$69)+COUNTIF(QQ$4:QQ46,QQ46)-1</f>
        <v>43</v>
      </c>
      <c r="QO46" s="29">
        <f t="array" ref="QO46">SUM(IF(QQ46&lt;$QQ$4:$QQ$69,1/COUNTIF($QQ$4:$QQ$69,$QQ$4:$QQ$69)))+1</f>
        <v>1</v>
      </c>
      <c r="QP46" s="11" t="str">
        <f>Sheet3!R44</f>
        <v>M. Janko (Austria)</v>
      </c>
      <c r="QQ46" s="13">
        <f t="shared" si="226"/>
        <v>0</v>
      </c>
    </row>
    <row r="47" spans="6:459">
      <c r="J47" s="10">
        <f t="shared" si="222"/>
        <v>44</v>
      </c>
      <c r="K47" s="39" t="str">
        <f>IFERROR(IF(L47="","",IF(ISNUMBER(MATCH(HLOOKUP($J47,$MK$74:$QF$89,($QG$79-$QG$74+1),0),K$4:K46,0)),"",HLOOKUP($J47,$MK$74:$QF$89,($QG$79-$QG$74+1),0))),"")</f>
        <v/>
      </c>
      <c r="L47" s="40" t="str">
        <f t="shared" si="215"/>
        <v/>
      </c>
      <c r="M47" s="41" t="str">
        <f t="array" ref="M47">IFERROR(IF(HLOOKUP($J47,$MK$74:$QF$89,($QG$83-$QG$74+1),0)=0,"",HLOOKUP($J47,$MK$74:$QF$89,($QG$83-$QG$74+1),0)),0)</f>
        <v/>
      </c>
      <c r="N47" s="10"/>
      <c r="O47" s="10">
        <f t="shared" si="223"/>
        <v>44</v>
      </c>
      <c r="P47" s="39" t="str">
        <f>IFERROR(IF(Q47="","",IF(ISNUMBER(MATCH(HLOOKUP($T47,$MK$75:$OP$89,($QG$80-$QG$75+1),0),P$4:P46,0)),"",HLOOKUP($T47,$MK$75:$OP$89,($QG$80-$QG$75+1),0))),"")</f>
        <v/>
      </c>
      <c r="Q47" s="40" t="str">
        <f t="shared" si="217"/>
        <v/>
      </c>
      <c r="R47" s="41" t="str">
        <f t="array" ref="R47">IFERROR(IF(HLOOKUP($O47,$MK$75:$QF$89,($QG$89-$QG$75+1),0)=0,"",HLOOKUP($O47,$MK$75:$QF$89,($QG$89-$QG$75+1),0)),0)</f>
        <v/>
      </c>
      <c r="S47" s="10"/>
      <c r="T47" s="10">
        <f t="shared" si="224"/>
        <v>44</v>
      </c>
      <c r="U47" s="39" t="str">
        <f>IFERROR(IF(V47="","",IF(ISNUMBER(MATCH(HLOOKUP($O47,$MK$76:$QF$89,($QG$81-$QG$76+1),0),U$4:U46,0)),"",HLOOKUP($O47,$MK$76:$QF$89,($QG$81-$QG$76+1),0))),"")</f>
        <v/>
      </c>
      <c r="V47" s="40" t="str">
        <f t="shared" si="225"/>
        <v/>
      </c>
      <c r="W47" s="41" t="str">
        <f t="array" ref="W47">IFERROR(IF(HLOOKUP($T47,$MK$76:$QF$89,($QG$87-$QG$76+1),0)=0,"",HLOOKUP($T47,$MK$76:$QF$89,($QG$87-$QG$76+1),0)),0)</f>
        <v/>
      </c>
      <c r="Y47" s="9">
        <v>16</v>
      </c>
      <c r="Z47" s="39" t="str">
        <f>IFERROR(IF(AA47="","",IF(ISNUMBER(MATCH(VLOOKUP($Y48,$QN$4:$QQ$69,2,0),Z$31:Z46,0)),"",VLOOKUP($Y48,$QN$4:$QQ$69,2,0))),"")</f>
        <v/>
      </c>
      <c r="AA47" s="40" t="str">
        <f t="shared" si="219"/>
        <v/>
      </c>
      <c r="AB47" s="42" t="str">
        <f t="shared" si="220"/>
        <v/>
      </c>
      <c r="AC47" s="43" t="str">
        <f t="shared" si="221"/>
        <v/>
      </c>
      <c r="AE47" s="29">
        <f t="array" ref="AE47">IFERROR(SUM(IF(AG47&lt;$AG$4:$AG$69,1/COUNTIF($AG$4:$AG$69,$AG$4:$AG$69)))+1,0)</f>
        <v>1</v>
      </c>
      <c r="AF47" s="44" t="str">
        <f>Sheet3!R45</f>
        <v>M. Kruse (Germany)</v>
      </c>
      <c r="AG47" s="45">
        <v>0</v>
      </c>
      <c r="AH47" s="29">
        <f t="shared" si="212"/>
        <v>15</v>
      </c>
      <c r="AL47" s="13">
        <f>IF(OR(ISBLANK('Euro 2016'!L69),ISBLANK('Euro 2016'!M69)),0,1)</f>
        <v>1</v>
      </c>
      <c r="AM47" s="74" t="s">
        <v>2572</v>
      </c>
      <c r="AN47" s="74" t="str">
        <f>IFERROR(VLOOKUP(IF(VLOOKUP($AM47,'Euro 2016'!$B$23:$N$87,10,0)="","",VLOOKUP($AM47,'Euro 2016'!$B$23:$N$87,10,0)),Sheet2!$A:$B,2,0),"")</f>
        <v>England</v>
      </c>
      <c r="AO47" s="74" t="str">
        <f>IFERROR(VLOOKUP(IF(VLOOKUP($AM47,'Euro 2016'!$B$23:$N$87,13,0)="","",VLOOKUP($AM47,'Euro 2016'!$B$23:$N$87,13,0)),Sheet2!$A:$B,2,0),"")</f>
        <v>Portugal</v>
      </c>
      <c r="AP47" s="74"/>
      <c r="AQ47" s="75">
        <f>IFERROR(IF(VLOOKUP($AM47,'Euro 2016'!$B$23:$N$87,11,0)="","",VLOOKUP($AM47,'Euro 2016'!$B$23:$N$87,11,0)),"")</f>
        <v>0</v>
      </c>
      <c r="AR47" s="75">
        <f>IFERROR(IF(VLOOKUP($AM47,'Euro 2016'!$B$23:$N$87,12,0)="","",VLOOKUP($AM47,'Euro 2016'!$B$23:$N$87,12,0)),"")</f>
        <v>3</v>
      </c>
      <c r="AT47" s="76"/>
      <c r="AU47" s="77"/>
      <c r="AV47" s="55"/>
      <c r="AW47" s="78"/>
      <c r="AX47" s="79"/>
      <c r="AY47" s="55"/>
      <c r="AZ47" s="76"/>
      <c r="BA47" s="77"/>
      <c r="BB47" s="55"/>
      <c r="BC47" s="78"/>
      <c r="BD47" s="79"/>
      <c r="BE47" s="55"/>
      <c r="BF47" s="76"/>
      <c r="BG47" s="77"/>
      <c r="BH47" s="55"/>
      <c r="BI47" s="78"/>
      <c r="BJ47" s="79"/>
      <c r="BK47" s="55"/>
      <c r="BL47" s="76"/>
      <c r="BM47" s="77"/>
      <c r="BN47" s="55"/>
      <c r="BO47" s="78"/>
      <c r="BP47" s="79"/>
      <c r="BQ47" s="55"/>
      <c r="BR47" s="76"/>
      <c r="BS47" s="77"/>
      <c r="BT47" s="55"/>
      <c r="BU47" s="78"/>
      <c r="BV47" s="79"/>
      <c r="BW47" s="55"/>
      <c r="BX47" s="76"/>
      <c r="BY47" s="77"/>
      <c r="BZ47" s="55"/>
      <c r="CA47" s="78"/>
      <c r="CB47" s="79"/>
      <c r="CC47" s="55"/>
      <c r="CD47" s="76"/>
      <c r="CE47" s="77"/>
      <c r="CF47" s="55"/>
      <c r="CG47" s="78"/>
      <c r="CH47" s="79"/>
      <c r="CI47" s="55"/>
      <c r="CJ47" s="76"/>
      <c r="CK47" s="77"/>
      <c r="CL47" s="55"/>
      <c r="CM47" s="78"/>
      <c r="CN47" s="79"/>
      <c r="CO47" s="55"/>
      <c r="CP47" s="76"/>
      <c r="CQ47" s="77"/>
      <c r="CR47" s="55"/>
      <c r="CS47" s="78"/>
      <c r="CT47" s="79"/>
      <c r="CU47" s="55"/>
      <c r="CV47" s="76"/>
      <c r="CW47" s="77"/>
      <c r="CX47" s="55"/>
      <c r="CY47" s="78"/>
      <c r="CZ47" s="79"/>
      <c r="DA47" s="55"/>
      <c r="DB47" s="76"/>
      <c r="DC47" s="77"/>
      <c r="DD47" s="55"/>
      <c r="DE47" s="78"/>
      <c r="DF47" s="79"/>
      <c r="DG47" s="55"/>
      <c r="DH47" s="76"/>
      <c r="DI47" s="77"/>
      <c r="DJ47" s="55"/>
      <c r="DK47" s="78"/>
      <c r="DL47" s="79"/>
      <c r="DM47" s="55"/>
      <c r="DN47" s="76"/>
      <c r="DO47" s="77"/>
      <c r="DP47" s="55"/>
      <c r="DQ47" s="78"/>
      <c r="DR47" s="79"/>
      <c r="DS47" s="55"/>
      <c r="DT47" s="76"/>
      <c r="DU47" s="77"/>
      <c r="DV47" s="55"/>
      <c r="DW47" s="78"/>
      <c r="DX47" s="79"/>
      <c r="DY47" s="55"/>
      <c r="DZ47" s="76"/>
      <c r="EA47" s="77"/>
      <c r="EB47" s="55"/>
      <c r="EC47" s="78"/>
      <c r="ED47" s="79"/>
      <c r="EE47" s="55"/>
      <c r="EF47" s="76"/>
      <c r="EG47" s="77"/>
      <c r="EH47" s="55"/>
      <c r="EI47" s="78"/>
      <c r="EJ47" s="79"/>
      <c r="EK47" s="55"/>
      <c r="EL47" s="76"/>
      <c r="EM47" s="77"/>
      <c r="EN47" s="55"/>
      <c r="EO47" s="78"/>
      <c r="EP47" s="79"/>
      <c r="EQ47" s="55"/>
      <c r="ER47" s="76"/>
      <c r="ES47" s="77"/>
      <c r="ET47" s="55"/>
      <c r="EU47" s="78"/>
      <c r="EV47" s="79"/>
      <c r="EW47" s="55"/>
      <c r="EX47" s="76"/>
      <c r="EY47" s="77"/>
      <c r="EZ47" s="55"/>
      <c r="FA47" s="78"/>
      <c r="FB47" s="79"/>
      <c r="FC47" s="55"/>
      <c r="FD47" s="76"/>
      <c r="FE47" s="77"/>
      <c r="FF47" s="55"/>
      <c r="FG47" s="78"/>
      <c r="FH47" s="79"/>
      <c r="FI47" s="55"/>
      <c r="FJ47" s="76"/>
      <c r="FK47" s="77"/>
      <c r="FL47" s="55"/>
      <c r="FM47" s="78"/>
      <c r="FN47" s="79"/>
      <c r="FO47" s="55"/>
      <c r="FP47" s="76"/>
      <c r="FQ47" s="77"/>
      <c r="FR47" s="55"/>
      <c r="FS47" s="78"/>
      <c r="FT47" s="79"/>
      <c r="FU47" s="55"/>
      <c r="FV47" s="76"/>
      <c r="FW47" s="77"/>
      <c r="FX47" s="55"/>
      <c r="FY47" s="78"/>
      <c r="FZ47" s="79"/>
      <c r="GA47" s="55"/>
      <c r="GB47" s="76"/>
      <c r="GC47" s="77"/>
      <c r="GD47" s="55"/>
      <c r="GE47" s="78"/>
      <c r="GF47" s="79"/>
      <c r="GG47" s="55"/>
      <c r="GH47" s="76"/>
      <c r="GI47" s="77"/>
      <c r="GJ47" s="55"/>
      <c r="GK47" s="78"/>
      <c r="GL47" s="79"/>
      <c r="GM47" s="55"/>
      <c r="GN47" s="76"/>
      <c r="GO47" s="77"/>
      <c r="GP47" s="55"/>
      <c r="GQ47" s="78"/>
      <c r="GR47" s="79"/>
      <c r="GS47" s="55"/>
      <c r="GT47" s="76"/>
      <c r="GU47" s="77"/>
      <c r="GV47" s="55"/>
      <c r="GW47" s="78"/>
      <c r="GX47" s="79"/>
      <c r="GY47" s="55"/>
      <c r="GZ47" s="76"/>
      <c r="HA47" s="77"/>
      <c r="HB47" s="55"/>
      <c r="HC47" s="78"/>
      <c r="HD47" s="79"/>
      <c r="HE47" s="55"/>
      <c r="HF47" s="76"/>
      <c r="HG47" s="77"/>
      <c r="HH47" s="55"/>
      <c r="HI47" s="78"/>
      <c r="HJ47" s="79"/>
      <c r="HK47" s="55"/>
      <c r="HL47" s="76"/>
      <c r="HM47" s="77"/>
      <c r="HN47" s="55"/>
      <c r="HO47" s="78"/>
      <c r="HP47" s="79"/>
      <c r="HQ47" s="55"/>
      <c r="HR47" s="76"/>
      <c r="HS47" s="77"/>
      <c r="HT47" s="55"/>
      <c r="HU47" s="78"/>
      <c r="HV47" s="79"/>
      <c r="HW47" s="55"/>
      <c r="HX47" s="76"/>
      <c r="HY47" s="77"/>
      <c r="HZ47" s="55"/>
      <c r="IA47" s="78"/>
      <c r="IB47" s="79"/>
      <c r="IC47" s="55"/>
      <c r="ID47" s="76"/>
      <c r="IE47" s="77"/>
      <c r="IF47" s="55"/>
      <c r="IG47" s="78"/>
      <c r="IH47" s="79"/>
      <c r="II47" s="55"/>
      <c r="IJ47" s="76"/>
      <c r="IK47" s="77"/>
      <c r="IL47" s="55"/>
      <c r="IM47" s="78"/>
      <c r="IN47" s="79"/>
      <c r="IO47" s="55"/>
      <c r="IP47" s="76"/>
      <c r="IQ47" s="77"/>
      <c r="IR47" s="55"/>
      <c r="IS47" s="78"/>
      <c r="IT47" s="79"/>
      <c r="IU47" s="55"/>
      <c r="IV47" s="76"/>
      <c r="IW47" s="77"/>
      <c r="IX47" s="55"/>
      <c r="IY47" s="78"/>
      <c r="IZ47" s="79"/>
      <c r="JA47" s="55"/>
      <c r="JB47" s="76"/>
      <c r="JC47" s="77"/>
      <c r="JD47" s="55"/>
      <c r="JE47" s="78"/>
      <c r="JF47" s="79"/>
      <c r="JG47" s="55"/>
      <c r="JH47" s="76"/>
      <c r="JI47" s="77"/>
      <c r="JJ47" s="55"/>
      <c r="JK47" s="78"/>
      <c r="JL47" s="79"/>
      <c r="JM47" s="55"/>
      <c r="JN47" s="76"/>
      <c r="JO47" s="77"/>
      <c r="JP47" s="55"/>
      <c r="JQ47" s="78"/>
      <c r="JR47" s="79"/>
      <c r="JS47" s="55"/>
      <c r="JT47" s="76"/>
      <c r="JU47" s="77"/>
      <c r="JV47" s="55"/>
      <c r="JW47" s="78"/>
      <c r="JX47" s="79"/>
      <c r="JY47" s="55"/>
      <c r="JZ47" s="76"/>
      <c r="KA47" s="77"/>
      <c r="KB47" s="55"/>
      <c r="KC47" s="78"/>
      <c r="KD47" s="79"/>
      <c r="KE47" s="55"/>
      <c r="KF47" s="76"/>
      <c r="KG47" s="77"/>
      <c r="KH47" s="55"/>
      <c r="KI47" s="78"/>
      <c r="KJ47" s="79"/>
      <c r="KK47" s="55"/>
      <c r="KL47" s="76"/>
      <c r="KM47" s="77"/>
      <c r="KN47" s="55"/>
      <c r="KO47" s="78"/>
      <c r="KP47" s="79"/>
      <c r="KQ47" s="55"/>
      <c r="KR47" s="76"/>
      <c r="KS47" s="77"/>
      <c r="KT47" s="55"/>
      <c r="KU47" s="78"/>
      <c r="KV47" s="79"/>
      <c r="KW47" s="55"/>
      <c r="KX47" s="76"/>
      <c r="KY47" s="77"/>
      <c r="KZ47" s="55"/>
      <c r="LA47" s="78"/>
      <c r="LB47" s="79"/>
      <c r="LC47" s="55"/>
      <c r="LD47" s="76"/>
      <c r="LE47" s="77"/>
      <c r="LF47" s="55"/>
      <c r="LG47" s="78"/>
      <c r="LH47" s="79"/>
      <c r="LI47" s="55"/>
      <c r="LJ47" s="76"/>
      <c r="LK47" s="77"/>
      <c r="LL47" s="55"/>
      <c r="LM47" s="78"/>
      <c r="LN47" s="79"/>
      <c r="LO47" s="55"/>
      <c r="LP47" s="76"/>
      <c r="LQ47" s="77"/>
      <c r="LR47" s="55"/>
      <c r="LS47" s="78"/>
      <c r="LT47" s="79"/>
      <c r="LU47" s="55"/>
      <c r="LV47" s="76"/>
      <c r="LW47" s="77"/>
      <c r="LX47" s="55"/>
      <c r="LY47" s="78"/>
      <c r="LZ47" s="79"/>
      <c r="MA47" s="55"/>
      <c r="MB47" s="76"/>
      <c r="MC47" s="77"/>
      <c r="MD47" s="55"/>
      <c r="ME47" s="78"/>
      <c r="MF47" s="79"/>
      <c r="MG47" s="55"/>
      <c r="MH47" s="55"/>
      <c r="MI47" s="55"/>
      <c r="MJ47" s="55"/>
      <c r="MK47" s="75">
        <f t="shared" si="227"/>
        <v>0</v>
      </c>
      <c r="ML47" s="75">
        <f t="shared" si="228"/>
        <v>0</v>
      </c>
      <c r="MM47" s="75">
        <f t="shared" si="229"/>
        <v>0</v>
      </c>
      <c r="MN47" s="75">
        <f t="shared" si="230"/>
        <v>0</v>
      </c>
      <c r="MO47" s="75">
        <f t="shared" si="231"/>
        <v>0</v>
      </c>
      <c r="MP47" s="75">
        <f t="shared" si="232"/>
        <v>0</v>
      </c>
      <c r="MQ47" s="75">
        <f t="shared" si="233"/>
        <v>0</v>
      </c>
      <c r="MR47" s="75">
        <f t="shared" si="234"/>
        <v>0</v>
      </c>
      <c r="MS47" s="75">
        <f t="shared" si="235"/>
        <v>0</v>
      </c>
      <c r="MT47" s="75">
        <f t="shared" si="236"/>
        <v>0</v>
      </c>
      <c r="MU47" s="75">
        <f t="shared" si="237"/>
        <v>0</v>
      </c>
      <c r="MV47" s="75">
        <f t="shared" si="238"/>
        <v>0</v>
      </c>
      <c r="MW47" s="75">
        <f t="shared" si="239"/>
        <v>0</v>
      </c>
      <c r="MX47" s="75">
        <f t="shared" si="240"/>
        <v>0</v>
      </c>
      <c r="MY47" s="75">
        <f t="shared" si="241"/>
        <v>0</v>
      </c>
      <c r="MZ47" s="75">
        <f t="shared" si="242"/>
        <v>0</v>
      </c>
      <c r="NA47" s="75">
        <f t="shared" si="243"/>
        <v>0</v>
      </c>
      <c r="NB47" s="75">
        <f t="shared" si="244"/>
        <v>0</v>
      </c>
      <c r="NC47" s="75">
        <f t="shared" si="245"/>
        <v>0</v>
      </c>
      <c r="ND47" s="75">
        <f t="shared" si="246"/>
        <v>0</v>
      </c>
      <c r="NE47" s="75">
        <f t="shared" si="247"/>
        <v>0</v>
      </c>
      <c r="NF47" s="75">
        <f t="shared" si="248"/>
        <v>0</v>
      </c>
      <c r="NG47" s="75">
        <f t="shared" si="249"/>
        <v>0</v>
      </c>
      <c r="NH47" s="75">
        <f t="shared" si="250"/>
        <v>0</v>
      </c>
      <c r="NI47" s="75">
        <f t="shared" si="251"/>
        <v>0</v>
      </c>
      <c r="NJ47" s="75">
        <f t="shared" si="252"/>
        <v>0</v>
      </c>
      <c r="NK47" s="75">
        <f t="shared" si="253"/>
        <v>0</v>
      </c>
      <c r="NL47" s="75">
        <f t="shared" si="254"/>
        <v>0</v>
      </c>
      <c r="NM47" s="75">
        <f t="shared" si="255"/>
        <v>0</v>
      </c>
      <c r="NN47" s="75">
        <f t="shared" si="256"/>
        <v>0</v>
      </c>
      <c r="NO47" s="75">
        <f t="shared" si="257"/>
        <v>0</v>
      </c>
      <c r="NP47" s="75">
        <f t="shared" si="258"/>
        <v>0</v>
      </c>
      <c r="NQ47" s="75">
        <f t="shared" si="259"/>
        <v>0</v>
      </c>
      <c r="NR47" s="75">
        <f t="shared" si="260"/>
        <v>0</v>
      </c>
      <c r="NS47" s="75">
        <f t="shared" si="261"/>
        <v>0</v>
      </c>
      <c r="NT47" s="75">
        <f t="shared" si="262"/>
        <v>0</v>
      </c>
      <c r="NU47" s="75">
        <f t="shared" si="263"/>
        <v>0</v>
      </c>
      <c r="NV47" s="75">
        <f t="shared" si="264"/>
        <v>0</v>
      </c>
      <c r="NW47" s="75">
        <f t="shared" si="265"/>
        <v>0</v>
      </c>
      <c r="NX47" s="75">
        <f t="shared" si="266"/>
        <v>0</v>
      </c>
      <c r="NY47" s="75">
        <f t="shared" si="267"/>
        <v>0</v>
      </c>
      <c r="NZ47" s="75">
        <f t="shared" si="268"/>
        <v>0</v>
      </c>
      <c r="OA47" s="75">
        <f t="shared" si="269"/>
        <v>0</v>
      </c>
      <c r="OB47" s="75">
        <f t="shared" si="270"/>
        <v>0</v>
      </c>
      <c r="OC47" s="75">
        <f t="shared" si="271"/>
        <v>0</v>
      </c>
      <c r="OD47" s="75">
        <f t="shared" si="272"/>
        <v>0</v>
      </c>
      <c r="OE47" s="75">
        <f t="shared" si="273"/>
        <v>0</v>
      </c>
      <c r="OF47" s="75">
        <f t="shared" si="274"/>
        <v>0</v>
      </c>
      <c r="OG47" s="75">
        <f t="shared" si="275"/>
        <v>0</v>
      </c>
      <c r="OH47" s="75">
        <f t="shared" si="276"/>
        <v>0</v>
      </c>
      <c r="OI47" s="75">
        <f t="shared" si="277"/>
        <v>0</v>
      </c>
      <c r="OJ47" s="75">
        <f t="shared" si="278"/>
        <v>0</v>
      </c>
      <c r="OK47" s="75">
        <f t="shared" si="279"/>
        <v>0</v>
      </c>
      <c r="OL47" s="75">
        <f t="shared" si="280"/>
        <v>0</v>
      </c>
      <c r="OM47" s="75">
        <f t="shared" si="281"/>
        <v>0</v>
      </c>
      <c r="ON47" s="75">
        <f t="shared" si="282"/>
        <v>0</v>
      </c>
      <c r="OO47" s="75">
        <f t="shared" si="283"/>
        <v>0</v>
      </c>
      <c r="OP47" s="75">
        <f t="shared" si="284"/>
        <v>0</v>
      </c>
      <c r="OQ47" s="75">
        <f t="shared" si="285"/>
        <v>0</v>
      </c>
      <c r="OR47" s="75">
        <f t="shared" si="286"/>
        <v>0</v>
      </c>
      <c r="OS47" s="75">
        <f t="shared" si="287"/>
        <v>0</v>
      </c>
      <c r="OT47" s="75">
        <f t="shared" si="288"/>
        <v>0</v>
      </c>
      <c r="OU47" s="75">
        <f t="shared" si="289"/>
        <v>0</v>
      </c>
      <c r="OV47" s="75">
        <f t="shared" si="290"/>
        <v>0</v>
      </c>
      <c r="OW47" s="75">
        <f t="shared" si="291"/>
        <v>0</v>
      </c>
      <c r="OX47" s="75">
        <f t="shared" si="292"/>
        <v>0</v>
      </c>
      <c r="OY47" s="75">
        <f t="shared" si="293"/>
        <v>0</v>
      </c>
      <c r="OZ47" s="75">
        <f t="shared" si="294"/>
        <v>0</v>
      </c>
      <c r="PA47" s="75">
        <f t="shared" si="295"/>
        <v>0</v>
      </c>
      <c r="PB47" s="75">
        <f t="shared" si="296"/>
        <v>0</v>
      </c>
      <c r="PC47" s="75">
        <f t="shared" si="297"/>
        <v>0</v>
      </c>
      <c r="PD47" s="75">
        <f t="shared" si="298"/>
        <v>0</v>
      </c>
      <c r="PE47" s="75">
        <f t="shared" si="299"/>
        <v>0</v>
      </c>
      <c r="PF47" s="75">
        <f t="shared" si="300"/>
        <v>0</v>
      </c>
      <c r="PG47" s="75">
        <f t="shared" si="301"/>
        <v>0</v>
      </c>
      <c r="PH47" s="75">
        <f t="shared" si="302"/>
        <v>0</v>
      </c>
      <c r="PI47" s="75">
        <f t="shared" si="303"/>
        <v>0</v>
      </c>
      <c r="PJ47" s="75">
        <f t="shared" si="304"/>
        <v>0</v>
      </c>
      <c r="PK47" s="75">
        <f t="shared" si="305"/>
        <v>0</v>
      </c>
      <c r="PL47" s="75">
        <f t="shared" si="306"/>
        <v>0</v>
      </c>
      <c r="PM47" s="75">
        <f t="shared" si="307"/>
        <v>0</v>
      </c>
      <c r="PN47" s="75">
        <f t="shared" si="308"/>
        <v>0</v>
      </c>
      <c r="PO47" s="75">
        <f t="shared" si="309"/>
        <v>0</v>
      </c>
      <c r="PP47" s="75">
        <f t="shared" si="310"/>
        <v>0</v>
      </c>
      <c r="PQ47" s="75">
        <f t="shared" si="311"/>
        <v>0</v>
      </c>
      <c r="PR47" s="75">
        <f t="shared" si="312"/>
        <v>0</v>
      </c>
      <c r="PS47" s="75">
        <f t="shared" si="313"/>
        <v>0</v>
      </c>
      <c r="PT47" s="75">
        <f t="shared" si="314"/>
        <v>0</v>
      </c>
      <c r="PU47" s="75">
        <f t="shared" si="315"/>
        <v>0</v>
      </c>
      <c r="PV47" s="75">
        <f t="shared" si="316"/>
        <v>0</v>
      </c>
      <c r="PW47" s="75">
        <f t="shared" si="317"/>
        <v>0</v>
      </c>
      <c r="PX47" s="75">
        <f t="shared" si="318"/>
        <v>0</v>
      </c>
      <c r="PY47" s="75">
        <f t="shared" si="319"/>
        <v>0</v>
      </c>
      <c r="PZ47" s="75">
        <f t="shared" si="320"/>
        <v>0</v>
      </c>
      <c r="QA47" s="75">
        <f t="shared" si="321"/>
        <v>0</v>
      </c>
      <c r="QB47" s="75">
        <f t="shared" si="322"/>
        <v>0</v>
      </c>
      <c r="QC47" s="75">
        <f t="shared" si="323"/>
        <v>0</v>
      </c>
      <c r="QD47" s="75">
        <f t="shared" si="324"/>
        <v>0</v>
      </c>
      <c r="QE47" s="75">
        <f t="shared" si="325"/>
        <v>0</v>
      </c>
      <c r="QF47" s="75">
        <f t="shared" si="326"/>
        <v>0</v>
      </c>
      <c r="QN47" s="13">
        <f>RANK(QQ47,$QQ$4:$QQ$69)+COUNTIF(QQ$4:QQ47,QQ47)-1</f>
        <v>44</v>
      </c>
      <c r="QO47" s="29">
        <f t="array" ref="QO47">SUM(IF(QQ47&lt;$QQ$4:$QQ$69,1/COUNTIF($QQ$4:$QQ$69,$QQ$4:$QQ$69)))+1</f>
        <v>1</v>
      </c>
      <c r="QP47" s="11" t="str">
        <f>Sheet3!R45</f>
        <v>M. Kruse (Germany)</v>
      </c>
      <c r="QQ47" s="13">
        <f t="shared" si="226"/>
        <v>0</v>
      </c>
    </row>
    <row r="48" spans="6:459">
      <c r="J48" s="10">
        <f t="shared" si="222"/>
        <v>45</v>
      </c>
      <c r="K48" s="39" t="str">
        <f>IFERROR(IF(L48="","",IF(ISNUMBER(MATCH(HLOOKUP($J48,$MK$74:$QF$89,($QG$79-$QG$74+1),0),K$4:K47,0)),"",HLOOKUP($J48,$MK$74:$QF$89,($QG$79-$QG$74+1),0))),"")</f>
        <v/>
      </c>
      <c r="L48" s="40" t="str">
        <f t="shared" si="215"/>
        <v/>
      </c>
      <c r="M48" s="41" t="str">
        <f t="array" ref="M48">IFERROR(IF(HLOOKUP($J48,$MK$74:$QF$89,($QG$83-$QG$74+1),0)=0,"",HLOOKUP($J48,$MK$74:$QF$89,($QG$83-$QG$74+1),0)),0)</f>
        <v/>
      </c>
      <c r="N48" s="10"/>
      <c r="O48" s="10">
        <f t="shared" si="223"/>
        <v>45</v>
      </c>
      <c r="P48" s="39" t="str">
        <f>IFERROR(IF(Q48="","",IF(ISNUMBER(MATCH(HLOOKUP($T48,$MK$75:$OP$89,($QG$80-$QG$75+1),0),P$4:P47,0)),"",HLOOKUP($T48,$MK$75:$OP$89,($QG$80-$QG$75+1),0))),"")</f>
        <v/>
      </c>
      <c r="Q48" s="40" t="str">
        <f t="shared" si="217"/>
        <v/>
      </c>
      <c r="R48" s="41" t="str">
        <f t="array" ref="R48">IFERROR(IF(HLOOKUP($O48,$MK$75:$QF$89,($QG$89-$QG$75+1),0)=0,"",HLOOKUP($O48,$MK$75:$QF$89,($QG$89-$QG$75+1),0)),0)</f>
        <v/>
      </c>
      <c r="S48" s="10"/>
      <c r="T48" s="10">
        <f t="shared" si="224"/>
        <v>45</v>
      </c>
      <c r="U48" s="39" t="str">
        <f>IFERROR(IF(V48="","",IF(ISNUMBER(MATCH(HLOOKUP($O48,$MK$76:$QF$89,($QG$81-$QG$76+1),0),U$4:U47,0)),"",HLOOKUP($O48,$MK$76:$QF$89,($QG$81-$QG$76+1),0))),"")</f>
        <v/>
      </c>
      <c r="V48" s="40" t="str">
        <f t="shared" si="225"/>
        <v/>
      </c>
      <c r="W48" s="41" t="str">
        <f t="array" ref="W48">IFERROR(IF(HLOOKUP($T48,$MK$76:$QF$89,($QG$87-$QG$76+1),0)=0,"",HLOOKUP($T48,$MK$76:$QF$89,($QG$87-$QG$76+1),0)),0)</f>
        <v/>
      </c>
      <c r="Y48" s="9">
        <v>17</v>
      </c>
      <c r="Z48" s="39" t="str">
        <f>IFERROR(IF(AA48="","",IF(ISNUMBER(MATCH(VLOOKUP($Y49,$QN$4:$QQ$69,2,0),Z$31:Z47,0)),"",VLOOKUP($Y49,$QN$4:$QQ$69,2,0))),"")</f>
        <v/>
      </c>
      <c r="AA48" s="40" t="str">
        <f t="shared" si="219"/>
        <v/>
      </c>
      <c r="AB48" s="42" t="str">
        <f t="shared" si="220"/>
        <v/>
      </c>
      <c r="AC48" s="43" t="str">
        <f t="shared" si="221"/>
        <v/>
      </c>
      <c r="AE48" s="29">
        <f t="array" ref="AE48">IFERROR(SUM(IF(AG48&lt;$AG$4:$AG$69,1/COUNTIF($AG$4:$AG$69,$AG$4:$AG$69)))+1,0)</f>
        <v>1</v>
      </c>
      <c r="AF48" s="44" t="str">
        <f>Sheet3!R46</f>
        <v>M. Mandzukic (Croatia)</v>
      </c>
      <c r="AG48" s="45">
        <v>0</v>
      </c>
      <c r="AH48" s="29">
        <f t="shared" si="212"/>
        <v>15</v>
      </c>
      <c r="AL48" s="13">
        <f>IF(OR(ISBLANK('Euro 2016'!L73),ISBLANK('Euro 2016'!M73)),0,1)</f>
        <v>1</v>
      </c>
      <c r="AM48" s="11" t="s">
        <v>2573</v>
      </c>
      <c r="AN48" s="11" t="str">
        <f>IFERROR(VLOOKUP(IF(VLOOKUP($AM48,'Euro 2016'!$B$23:$N$87,10,0)="","",VLOOKUP($AM48,'Euro 2016'!$B$23:$N$87,10,0)),Sheet2!$A:$B,2,0),"")</f>
        <v>Germany</v>
      </c>
      <c r="AO48" s="11" t="str">
        <f>IFERROR(VLOOKUP(IF(VLOOKUP($AM48,'Euro 2016'!$B$23:$N$87,13,0)="","",VLOOKUP($AM48,'Euro 2016'!$B$23:$N$87,13,0)),Sheet2!$A:$B,2,0),"")</f>
        <v>Spain</v>
      </c>
      <c r="AQ48" s="13">
        <f>IFERROR(IF(VLOOKUP($AM48,'Euro 2016'!$B$23:$N$87,11,0)="","",VLOOKUP($AM48,'Euro 2016'!$B$23:$N$87,11,0)),"")</f>
        <v>4</v>
      </c>
      <c r="AR48" s="13">
        <f>IFERROR(IF(VLOOKUP($AM48,'Euro 2016'!$B$23:$N$87,12,0)="","",VLOOKUP($AM48,'Euro 2016'!$B$23:$N$87,12,0)),"")</f>
        <v>2</v>
      </c>
      <c r="AT48" s="46"/>
      <c r="AU48" s="47"/>
      <c r="AV48" s="55"/>
      <c r="AW48" s="48"/>
      <c r="AX48" s="49"/>
      <c r="AY48" s="55"/>
      <c r="AZ48" s="46"/>
      <c r="BA48" s="47"/>
      <c r="BB48" s="55"/>
      <c r="BC48" s="48"/>
      <c r="BD48" s="49"/>
      <c r="BE48" s="55"/>
      <c r="BF48" s="46"/>
      <c r="BG48" s="47"/>
      <c r="BH48" s="55"/>
      <c r="BI48" s="48"/>
      <c r="BJ48" s="49"/>
      <c r="BK48" s="55"/>
      <c r="BL48" s="46"/>
      <c r="BM48" s="47"/>
      <c r="BN48" s="55"/>
      <c r="BO48" s="48"/>
      <c r="BP48" s="49"/>
      <c r="BQ48" s="55"/>
      <c r="BR48" s="46"/>
      <c r="BS48" s="47"/>
      <c r="BT48" s="55"/>
      <c r="BU48" s="48"/>
      <c r="BV48" s="49"/>
      <c r="BW48" s="55"/>
      <c r="BX48" s="46"/>
      <c r="BY48" s="47"/>
      <c r="BZ48" s="55"/>
      <c r="CA48" s="48"/>
      <c r="CB48" s="49"/>
      <c r="CC48" s="55"/>
      <c r="CD48" s="46"/>
      <c r="CE48" s="47"/>
      <c r="CF48" s="55"/>
      <c r="CG48" s="48"/>
      <c r="CH48" s="49"/>
      <c r="CI48" s="55"/>
      <c r="CJ48" s="46"/>
      <c r="CK48" s="47"/>
      <c r="CL48" s="55"/>
      <c r="CM48" s="48"/>
      <c r="CN48" s="49"/>
      <c r="CO48" s="55"/>
      <c r="CP48" s="46"/>
      <c r="CQ48" s="47"/>
      <c r="CR48" s="55"/>
      <c r="CS48" s="48"/>
      <c r="CT48" s="49"/>
      <c r="CU48" s="55"/>
      <c r="CV48" s="46"/>
      <c r="CW48" s="47"/>
      <c r="CX48" s="55"/>
      <c r="CY48" s="48"/>
      <c r="CZ48" s="49"/>
      <c r="DA48" s="55"/>
      <c r="DB48" s="46"/>
      <c r="DC48" s="47"/>
      <c r="DD48" s="55"/>
      <c r="DE48" s="48"/>
      <c r="DF48" s="49"/>
      <c r="DG48" s="55"/>
      <c r="DH48" s="46"/>
      <c r="DI48" s="47"/>
      <c r="DJ48" s="55"/>
      <c r="DK48" s="48"/>
      <c r="DL48" s="49"/>
      <c r="DM48" s="55"/>
      <c r="DN48" s="46"/>
      <c r="DO48" s="47"/>
      <c r="DP48" s="55"/>
      <c r="DQ48" s="48"/>
      <c r="DR48" s="49"/>
      <c r="DS48" s="55"/>
      <c r="DT48" s="46"/>
      <c r="DU48" s="47"/>
      <c r="DV48" s="55"/>
      <c r="DW48" s="48"/>
      <c r="DX48" s="49"/>
      <c r="DY48" s="55"/>
      <c r="DZ48" s="46"/>
      <c r="EA48" s="47"/>
      <c r="EB48" s="55"/>
      <c r="EC48" s="48"/>
      <c r="ED48" s="49"/>
      <c r="EE48" s="55"/>
      <c r="EF48" s="46"/>
      <c r="EG48" s="47"/>
      <c r="EH48" s="55"/>
      <c r="EI48" s="48"/>
      <c r="EJ48" s="49"/>
      <c r="EK48" s="55"/>
      <c r="EL48" s="46"/>
      <c r="EM48" s="47"/>
      <c r="EN48" s="55"/>
      <c r="EO48" s="48"/>
      <c r="EP48" s="49"/>
      <c r="EQ48" s="55"/>
      <c r="ER48" s="46"/>
      <c r="ES48" s="47"/>
      <c r="ET48" s="55"/>
      <c r="EU48" s="48"/>
      <c r="EV48" s="49"/>
      <c r="EW48" s="55"/>
      <c r="EX48" s="46"/>
      <c r="EY48" s="47"/>
      <c r="EZ48" s="55"/>
      <c r="FA48" s="48"/>
      <c r="FB48" s="49"/>
      <c r="FC48" s="55"/>
      <c r="FD48" s="46"/>
      <c r="FE48" s="47"/>
      <c r="FF48" s="55"/>
      <c r="FG48" s="48"/>
      <c r="FH48" s="49"/>
      <c r="FI48" s="55"/>
      <c r="FJ48" s="46"/>
      <c r="FK48" s="47"/>
      <c r="FL48" s="55"/>
      <c r="FM48" s="48"/>
      <c r="FN48" s="49"/>
      <c r="FO48" s="55"/>
      <c r="FP48" s="46"/>
      <c r="FQ48" s="47"/>
      <c r="FR48" s="55"/>
      <c r="FS48" s="48"/>
      <c r="FT48" s="49"/>
      <c r="FU48" s="55"/>
      <c r="FV48" s="46"/>
      <c r="FW48" s="47"/>
      <c r="FX48" s="55"/>
      <c r="FY48" s="48"/>
      <c r="FZ48" s="49"/>
      <c r="GA48" s="55"/>
      <c r="GB48" s="46"/>
      <c r="GC48" s="47"/>
      <c r="GD48" s="55"/>
      <c r="GE48" s="48"/>
      <c r="GF48" s="49"/>
      <c r="GG48" s="55"/>
      <c r="GH48" s="46"/>
      <c r="GI48" s="47"/>
      <c r="GJ48" s="55"/>
      <c r="GK48" s="48"/>
      <c r="GL48" s="49"/>
      <c r="GM48" s="55"/>
      <c r="GN48" s="46"/>
      <c r="GO48" s="47"/>
      <c r="GP48" s="55"/>
      <c r="GQ48" s="48"/>
      <c r="GR48" s="49"/>
      <c r="GS48" s="55"/>
      <c r="GT48" s="46"/>
      <c r="GU48" s="47"/>
      <c r="GV48" s="55"/>
      <c r="GW48" s="48"/>
      <c r="GX48" s="49"/>
      <c r="GY48" s="55"/>
      <c r="GZ48" s="46"/>
      <c r="HA48" s="47"/>
      <c r="HB48" s="55"/>
      <c r="HC48" s="48"/>
      <c r="HD48" s="49"/>
      <c r="HE48" s="55"/>
      <c r="HF48" s="46"/>
      <c r="HG48" s="47"/>
      <c r="HH48" s="55"/>
      <c r="HI48" s="48"/>
      <c r="HJ48" s="49"/>
      <c r="HK48" s="55"/>
      <c r="HL48" s="46"/>
      <c r="HM48" s="47"/>
      <c r="HN48" s="55"/>
      <c r="HO48" s="48"/>
      <c r="HP48" s="49"/>
      <c r="HQ48" s="55"/>
      <c r="HR48" s="46"/>
      <c r="HS48" s="47"/>
      <c r="HT48" s="55"/>
      <c r="HU48" s="48"/>
      <c r="HV48" s="49"/>
      <c r="HW48" s="55"/>
      <c r="HX48" s="46"/>
      <c r="HY48" s="47"/>
      <c r="HZ48" s="55"/>
      <c r="IA48" s="48"/>
      <c r="IB48" s="49"/>
      <c r="IC48" s="55"/>
      <c r="ID48" s="46"/>
      <c r="IE48" s="47"/>
      <c r="IF48" s="55"/>
      <c r="IG48" s="48"/>
      <c r="IH48" s="49"/>
      <c r="II48" s="55"/>
      <c r="IJ48" s="46"/>
      <c r="IK48" s="47"/>
      <c r="IL48" s="55"/>
      <c r="IM48" s="48"/>
      <c r="IN48" s="49"/>
      <c r="IO48" s="55"/>
      <c r="IP48" s="46"/>
      <c r="IQ48" s="47"/>
      <c r="IR48" s="55"/>
      <c r="IS48" s="48"/>
      <c r="IT48" s="49"/>
      <c r="IU48" s="55"/>
      <c r="IV48" s="46"/>
      <c r="IW48" s="47"/>
      <c r="IX48" s="55"/>
      <c r="IY48" s="48"/>
      <c r="IZ48" s="49"/>
      <c r="JA48" s="55"/>
      <c r="JB48" s="46"/>
      <c r="JC48" s="47"/>
      <c r="JD48" s="55"/>
      <c r="JE48" s="48"/>
      <c r="JF48" s="49"/>
      <c r="JG48" s="55"/>
      <c r="JH48" s="46"/>
      <c r="JI48" s="47"/>
      <c r="JJ48" s="55"/>
      <c r="JK48" s="48"/>
      <c r="JL48" s="49"/>
      <c r="JM48" s="55"/>
      <c r="JN48" s="46"/>
      <c r="JO48" s="47"/>
      <c r="JP48" s="55"/>
      <c r="JQ48" s="48"/>
      <c r="JR48" s="49"/>
      <c r="JS48" s="55"/>
      <c r="JT48" s="46"/>
      <c r="JU48" s="47"/>
      <c r="JV48" s="55"/>
      <c r="JW48" s="48"/>
      <c r="JX48" s="49"/>
      <c r="JY48" s="55"/>
      <c r="JZ48" s="46"/>
      <c r="KA48" s="47"/>
      <c r="KB48" s="55"/>
      <c r="KC48" s="48"/>
      <c r="KD48" s="49"/>
      <c r="KE48" s="55"/>
      <c r="KF48" s="46"/>
      <c r="KG48" s="47"/>
      <c r="KH48" s="55"/>
      <c r="KI48" s="48"/>
      <c r="KJ48" s="49"/>
      <c r="KK48" s="55"/>
      <c r="KL48" s="46"/>
      <c r="KM48" s="47"/>
      <c r="KN48" s="55"/>
      <c r="KO48" s="48"/>
      <c r="KP48" s="49"/>
      <c r="KQ48" s="55"/>
      <c r="KR48" s="46"/>
      <c r="KS48" s="47"/>
      <c r="KT48" s="55"/>
      <c r="KU48" s="48"/>
      <c r="KV48" s="49"/>
      <c r="KW48" s="55"/>
      <c r="KX48" s="46"/>
      <c r="KY48" s="47"/>
      <c r="KZ48" s="55"/>
      <c r="LA48" s="48"/>
      <c r="LB48" s="49"/>
      <c r="LC48" s="55"/>
      <c r="LD48" s="46"/>
      <c r="LE48" s="47"/>
      <c r="LF48" s="55"/>
      <c r="LG48" s="48"/>
      <c r="LH48" s="49"/>
      <c r="LI48" s="55"/>
      <c r="LJ48" s="46"/>
      <c r="LK48" s="47"/>
      <c r="LL48" s="55"/>
      <c r="LM48" s="48"/>
      <c r="LN48" s="49"/>
      <c r="LO48" s="55"/>
      <c r="LP48" s="46"/>
      <c r="LQ48" s="47"/>
      <c r="LR48" s="55"/>
      <c r="LS48" s="48"/>
      <c r="LT48" s="49"/>
      <c r="LU48" s="55"/>
      <c r="LV48" s="46"/>
      <c r="LW48" s="47"/>
      <c r="LX48" s="55"/>
      <c r="LY48" s="48"/>
      <c r="LZ48" s="49"/>
      <c r="MA48" s="55"/>
      <c r="MB48" s="46"/>
      <c r="MC48" s="47"/>
      <c r="MD48" s="55"/>
      <c r="ME48" s="48"/>
      <c r="MF48" s="49"/>
      <c r="MG48" s="55"/>
      <c r="MH48" s="55"/>
      <c r="MI48" s="55"/>
      <c r="MJ48" s="55"/>
      <c r="MK48" s="13">
        <f>IFERROR(IFERROR(IF(VLOOKUP($AN48&amp;AT48&amp;$AO48&amp;AU48,$AN$90:$AN$97,1,0)=$AN48&amp;AT48&amp;$AO48&amp;AU48,$F$5,IF(VLOOKUP(IF(AT48&gt;AU48,$AN48&amp;$AO48,IF(AT48&lt;AU48,$AO48&amp;$AN48,0)),$AO$90:$AO$97,1,0)=IF(AT48&gt;AU48,$AN48&amp;$AO48,IF(AT48&lt;AU48,$AO48&amp;$AN48,0)),$F$6,0)),IF(VLOOKUP(IF(AT48&gt;AU48,$AN48&amp;$AO48,IF(AT48&lt;AU48,$AO48&amp;$AN48,0)),$AO$90:$AO$97,1,0)=IF(AT48&gt;AU48,$AN48&amp;$AO48,IF(AT48&lt;AU48,$AO48&amp;$AN48,0)),$F$6,0)),0)*$AL48</f>
        <v>0</v>
      </c>
      <c r="ML48" s="13">
        <f>IFERROR(IFERROR(IF(VLOOKUP($AN48&amp;AW48&amp;$AO48&amp;AX48,$AN$90:$AN$97,1,0)=$AN48&amp;AW48&amp;$AO48&amp;AX48,$F$5,IF(VLOOKUP(IF(AW48&gt;AX48,$AN48&amp;$AO48,IF(AW48&lt;AX48,$AO48&amp;$AN48,0)),$AO$90:$AO$97,1,0)=IF(AW48&gt;AX48,$AN48&amp;$AO48,IF(AW48&lt;AX48,$AO48&amp;$AN48,0)),$F$6,0)),IF(VLOOKUP(IF(AW48&gt;AX48,$AN48&amp;$AO48,IF(AW48&lt;AX48,$AO48&amp;$AN48,0)),$AO$90:$AO$97,1,0)=IF(AW48&gt;AX48,$AN48&amp;$AO48,IF(AW48&lt;AX48,$AO48&amp;$AN48,0)),$F$6,0)),0)*$AL48</f>
        <v>0</v>
      </c>
      <c r="MM48" s="13">
        <f>IFERROR(IFERROR(IF(VLOOKUP($AN48&amp;AZ48&amp;$AO48&amp;BA48,$AN$90:$AN$97,1,0)=$AN48&amp;AZ48&amp;$AO48&amp;BA48,$F$5,IF(VLOOKUP(IF(AZ48&gt;BA48,$AN48&amp;$AO48,IF(AZ48&lt;BA48,$AO48&amp;$AN48,0)),$AO$90:$AO$97,1,0)=IF(AZ48&gt;BA48,$AN48&amp;$AO48,IF(AZ48&lt;BA48,$AO48&amp;$AN48,0)),$F$6,0)),IF(VLOOKUP(IF(AZ48&gt;BA48,$AN48&amp;$AO48,IF(AZ48&lt;BA48,$AO48&amp;$AN48,0)),$AO$90:$AO$97,1,0)=IF(AZ48&gt;BA48,$AN48&amp;$AO48,IF(AZ48&lt;BA48,$AO48&amp;$AN48,0)),$F$6,0)),0)*$AL48</f>
        <v>0</v>
      </c>
      <c r="MN48" s="13">
        <f>IFERROR(IFERROR(IF(VLOOKUP($AN48&amp;BC48&amp;$AO48&amp;BD48,$AN$90:$AN$97,1,0)=$AN48&amp;BC48&amp;$AO48&amp;BD48,$F$5,IF(VLOOKUP(IF(BC48&gt;BD48,$AN48&amp;$AO48,IF(BC48&lt;BD48,$AO48&amp;$AN48,0)),$AO$90:$AO$97,1,0)=IF(BC48&gt;BD48,$AN48&amp;$AO48,IF(BC48&lt;BD48,$AO48&amp;$AN48,0)),$F$6,0)),IF(VLOOKUP(IF(BC48&gt;BD48,$AN48&amp;$AO48,IF(BC48&lt;BD48,$AO48&amp;$AN48,0)),$AO$90:$AO$97,1,0)=IF(BC48&gt;BD48,$AN48&amp;$AO48,IF(BC48&lt;BD48,$AO48&amp;$AN48,0)),$F$6,0)),0)*$AL48</f>
        <v>0</v>
      </c>
      <c r="MO48" s="13">
        <f>IFERROR(IFERROR(IF(VLOOKUP($AN48&amp;BF48&amp;$AO48&amp;BG48,$AN$90:$AN$97,1,0)=$AN48&amp;BF48&amp;$AO48&amp;BG48,$F$5,IF(VLOOKUP(IF(BF48&gt;BG48,$AN48&amp;$AO48,IF(BF48&lt;BG48,$AO48&amp;$AN48,0)),$AO$90:$AO$97,1,0)=IF(BF48&gt;BG48,$AN48&amp;$AO48,IF(BF48&lt;BG48,$AO48&amp;$AN48,0)),$F$6,0)),IF(VLOOKUP(IF(BF48&gt;BG48,$AN48&amp;$AO48,IF(BF48&lt;BG48,$AO48&amp;$AN48,0)),$AO$90:$AO$97,1,0)=IF(BF48&gt;BG48,$AN48&amp;$AO48,IF(BF48&lt;BG48,$AO48&amp;$AN48,0)),$F$6,0)),0)*$AL48</f>
        <v>0</v>
      </c>
      <c r="MP48" s="13">
        <f>IFERROR(IFERROR(IF(VLOOKUP($AN48&amp;BI48&amp;$AO48&amp;BJ48,$AN$90:$AN$97,1,0)=$AN48&amp;BI48&amp;$AO48&amp;BJ48,$F$5,IF(VLOOKUP(IF(BI48&gt;BJ48,$AN48&amp;$AO48,IF(BI48&lt;BJ48,$AO48&amp;$AN48,0)),$AO$90:$AO$97,1,0)=IF(BI48&gt;BJ48,$AN48&amp;$AO48,IF(BI48&lt;BJ48,$AO48&amp;$AN48,0)),$F$6,0)),IF(VLOOKUP(IF(BI48&gt;BJ48,$AN48&amp;$AO48,IF(BI48&lt;BJ48,$AO48&amp;$AN48,0)),$AO$90:$AO$97,1,0)=IF(BI48&gt;BJ48,$AN48&amp;$AO48,IF(BI48&lt;BJ48,$AO48&amp;$AN48,0)),$F$6,0)),0)*$AL48</f>
        <v>0</v>
      </c>
      <c r="MQ48" s="13">
        <f>IFERROR(IFERROR(IF(VLOOKUP($AN48&amp;BL48&amp;$AO48&amp;BM48,$AN$90:$AN$97,1,0)=$AN48&amp;BL48&amp;$AO48&amp;BM48,$F$5,IF(VLOOKUP(IF(BL48&gt;BM48,$AN48&amp;$AO48,IF(BL48&lt;BM48,$AO48&amp;$AN48,0)),$AO$90:$AO$97,1,0)=IF(BL48&gt;BM48,$AN48&amp;$AO48,IF(BL48&lt;BM48,$AO48&amp;$AN48,0)),$F$6,0)),IF(VLOOKUP(IF(BL48&gt;BM48,$AN48&amp;$AO48,IF(BL48&lt;BM48,$AO48&amp;$AN48,0)),$AO$90:$AO$97,1,0)=IF(BL48&gt;BM48,$AN48&amp;$AO48,IF(BL48&lt;BM48,$AO48&amp;$AN48,0)),$F$6,0)),0)*$AL48</f>
        <v>0</v>
      </c>
      <c r="MR48" s="13">
        <f>IFERROR(IFERROR(IF(VLOOKUP($AN48&amp;BO48&amp;$AO48&amp;BP48,$AN$90:$AN$97,1,0)=$AN48&amp;BO48&amp;$AO48&amp;BP48,$F$5,IF(VLOOKUP(IF(BO48&gt;BP48,$AN48&amp;$AO48,IF(BO48&lt;BP48,$AO48&amp;$AN48,0)),$AO$90:$AO$97,1,0)=IF(BO48&gt;BP48,$AN48&amp;$AO48,IF(BO48&lt;BP48,$AO48&amp;$AN48,0)),$F$6,0)),IF(VLOOKUP(IF(BO48&gt;BP48,$AN48&amp;$AO48,IF(BO48&lt;BP48,$AO48&amp;$AN48,0)),$AO$90:$AO$97,1,0)=IF(BO48&gt;BP48,$AN48&amp;$AO48,IF(BO48&lt;BP48,$AO48&amp;$AN48,0)),$F$6,0)),0)*$AL48</f>
        <v>0</v>
      </c>
      <c r="MS48" s="13">
        <f>IFERROR(IFERROR(IF(VLOOKUP($AN48&amp;BR48&amp;$AO48&amp;BS48,$AN$90:$AN$97,1,0)=$AN48&amp;BR48&amp;$AO48&amp;BS48,$F$5,IF(VLOOKUP(IF(BR48&gt;BS48,$AN48&amp;$AO48,IF(BR48&lt;BS48,$AO48&amp;$AN48,0)),$AO$90:$AO$97,1,0)=IF(BR48&gt;BS48,$AN48&amp;$AO48,IF(BR48&lt;BS48,$AO48&amp;$AN48,0)),$F$6,0)),IF(VLOOKUP(IF(BR48&gt;BS48,$AN48&amp;$AO48,IF(BR48&lt;BS48,$AO48&amp;$AN48,0)),$AO$90:$AO$97,1,0)=IF(BR48&gt;BS48,$AN48&amp;$AO48,IF(BR48&lt;BS48,$AO48&amp;$AN48,0)),$F$6,0)),0)*$AL48</f>
        <v>0</v>
      </c>
      <c r="MT48" s="13">
        <f>IFERROR(IFERROR(IF(VLOOKUP($AN48&amp;BU48&amp;$AO48&amp;BV48,$AN$90:$AN$97,1,0)=$AN48&amp;BU48&amp;$AO48&amp;BV48,$F$5,IF(VLOOKUP(IF(BU48&gt;BV48,$AN48&amp;$AO48,IF(BU48&lt;BV48,$AO48&amp;$AN48,0)),$AO$90:$AO$97,1,0)=IF(BU48&gt;BV48,$AN48&amp;$AO48,IF(BU48&lt;BV48,$AO48&amp;$AN48,0)),$F$6,0)),IF(VLOOKUP(IF(BU48&gt;BV48,$AN48&amp;$AO48,IF(BU48&lt;BV48,$AO48&amp;$AN48,0)),$AO$90:$AO$97,1,0)=IF(BU48&gt;BV48,$AN48&amp;$AO48,IF(BU48&lt;BV48,$AO48&amp;$AN48,0)),$F$6,0)),0)*$AL48</f>
        <v>0</v>
      </c>
      <c r="MU48" s="13">
        <f>IFERROR(IFERROR(IF(VLOOKUP($AN48&amp;BX48&amp;$AO48&amp;BY48,$AN$90:$AN$97,1,0)=$AN48&amp;BX48&amp;$AO48&amp;BY48,$F$5,IF(VLOOKUP(IF(BX48&gt;BY48,$AN48&amp;$AO48,IF(BX48&lt;BY48,$AO48&amp;$AN48,0)),$AO$90:$AO$97,1,0)=IF(BX48&gt;BY48,$AN48&amp;$AO48,IF(BX48&lt;BY48,$AO48&amp;$AN48,0)),$F$6,0)),IF(VLOOKUP(IF(BX48&gt;BY48,$AN48&amp;$AO48,IF(BX48&lt;BY48,$AO48&amp;$AN48,0)),$AO$90:$AO$97,1,0)=IF(BX48&gt;BY48,$AN48&amp;$AO48,IF(BX48&lt;BY48,$AO48&amp;$AN48,0)),$F$6,0)),0)*$AL48</f>
        <v>0</v>
      </c>
      <c r="MV48" s="13">
        <f>IFERROR(IFERROR(IF(VLOOKUP($AN48&amp;CA48&amp;$AO48&amp;CB48,$AN$90:$AN$97,1,0)=$AN48&amp;CA48&amp;$AO48&amp;CB48,$F$5,IF(VLOOKUP(IF(CA48&gt;CB48,$AN48&amp;$AO48,IF(CA48&lt;CB48,$AO48&amp;$AN48,0)),$AO$90:$AO$97,1,0)=IF(CA48&gt;CB48,$AN48&amp;$AO48,IF(CA48&lt;CB48,$AO48&amp;$AN48,0)),$F$6,0)),IF(VLOOKUP(IF(CA48&gt;CB48,$AN48&amp;$AO48,IF(CA48&lt;CB48,$AO48&amp;$AN48,0)),$AO$90:$AO$97,1,0)=IF(CA48&gt;CB48,$AN48&amp;$AO48,IF(CA48&lt;CB48,$AO48&amp;$AN48,0)),$F$6,0)),0)*$AL48</f>
        <v>0</v>
      </c>
      <c r="MW48" s="13">
        <f>IFERROR(IFERROR(IF(VLOOKUP($AN48&amp;CD48&amp;$AO48&amp;CE48,$AN$90:$AN$97,1,0)=$AN48&amp;CD48&amp;$AO48&amp;CE48,$F$5,IF(VLOOKUP(IF(CD48&gt;CE48,$AN48&amp;$AO48,IF(CD48&lt;CE48,$AO48&amp;$AN48,0)),$AO$90:$AO$97,1,0)=IF(CD48&gt;CE48,$AN48&amp;$AO48,IF(CD48&lt;CE48,$AO48&amp;$AN48,0)),$F$6,0)),IF(VLOOKUP(IF(CD48&gt;CE48,$AN48&amp;$AO48,IF(CD48&lt;CE48,$AO48&amp;$AN48,0)),$AO$90:$AO$97,1,0)=IF(CD48&gt;CE48,$AN48&amp;$AO48,IF(CD48&lt;CE48,$AO48&amp;$AN48,0)),$F$6,0)),0)*$AL48</f>
        <v>0</v>
      </c>
      <c r="MX48" s="13">
        <f>IFERROR(IFERROR(IF(VLOOKUP($AN48&amp;CG48&amp;$AO48&amp;CH48,$AN$90:$AN$97,1,0)=$AN48&amp;CG48&amp;$AO48&amp;CH48,$F$5,IF(VLOOKUP(IF(CG48&gt;CH48,$AN48&amp;$AO48,IF(CG48&lt;CH48,$AO48&amp;$AN48,0)),$AO$90:$AO$97,1,0)=IF(CG48&gt;CH48,$AN48&amp;$AO48,IF(CG48&lt;CH48,$AO48&amp;$AN48,0)),$F$6,0)),IF(VLOOKUP(IF(CG48&gt;CH48,$AN48&amp;$AO48,IF(CG48&lt;CH48,$AO48&amp;$AN48,0)),$AO$90:$AO$97,1,0)=IF(CG48&gt;CH48,$AN48&amp;$AO48,IF(CG48&lt;CH48,$AO48&amp;$AN48,0)),$F$6,0)),0)*$AL48</f>
        <v>0</v>
      </c>
      <c r="MY48" s="13">
        <f>IFERROR(IFERROR(IF(VLOOKUP($AN48&amp;CJ48&amp;$AO48&amp;CK48,$AN$90:$AN$97,1,0)=$AN48&amp;CJ48&amp;$AO48&amp;CK48,$F$5,IF(VLOOKUP(IF(CJ48&gt;CK48,$AN48&amp;$AO48,IF(CJ48&lt;CK48,$AO48&amp;$AN48,0)),$AO$90:$AO$97,1,0)=IF(CJ48&gt;CK48,$AN48&amp;$AO48,IF(CJ48&lt;CK48,$AO48&amp;$AN48,0)),$F$6,0)),IF(VLOOKUP(IF(CJ48&gt;CK48,$AN48&amp;$AO48,IF(CJ48&lt;CK48,$AO48&amp;$AN48,0)),$AO$90:$AO$97,1,0)=IF(CJ48&gt;CK48,$AN48&amp;$AO48,IF(CJ48&lt;CK48,$AO48&amp;$AN48,0)),$F$6,0)),0)*$AL48</f>
        <v>0</v>
      </c>
      <c r="MZ48" s="13">
        <f>IFERROR(IFERROR(IF(VLOOKUP($AN48&amp;CM48&amp;$AO48&amp;CN48,$AN$90:$AN$97,1,0)=$AN48&amp;CM48&amp;$AO48&amp;CN48,$F$5,IF(VLOOKUP(IF(CM48&gt;CN48,$AN48&amp;$AO48,IF(CM48&lt;CN48,$AO48&amp;$AN48,0)),$AO$90:$AO$97,1,0)=IF(CM48&gt;CN48,$AN48&amp;$AO48,IF(CM48&lt;CN48,$AO48&amp;$AN48,0)),$F$6,0)),IF(VLOOKUP(IF(CM48&gt;CN48,$AN48&amp;$AO48,IF(CM48&lt;CN48,$AO48&amp;$AN48,0)),$AO$90:$AO$97,1,0)=IF(CM48&gt;CN48,$AN48&amp;$AO48,IF(CM48&lt;CN48,$AO48&amp;$AN48,0)),$F$6,0)),0)*$AL48</f>
        <v>0</v>
      </c>
      <c r="NA48" s="13">
        <f>IFERROR(IFERROR(IF(VLOOKUP($AN48&amp;CP48&amp;$AO48&amp;CQ48,$AN$90:$AN$97,1,0)=$AN48&amp;CP48&amp;$AO48&amp;CQ48,$F$5,IF(VLOOKUP(IF(CP48&gt;CQ48,$AN48&amp;$AO48,IF(CP48&lt;CQ48,$AO48&amp;$AN48,0)),$AO$90:$AO$97,1,0)=IF(CP48&gt;CQ48,$AN48&amp;$AO48,IF(CP48&lt;CQ48,$AO48&amp;$AN48,0)),$F$6,0)),IF(VLOOKUP(IF(CP48&gt;CQ48,$AN48&amp;$AO48,IF(CP48&lt;CQ48,$AO48&amp;$AN48,0)),$AO$90:$AO$97,1,0)=IF(CP48&gt;CQ48,$AN48&amp;$AO48,IF(CP48&lt;CQ48,$AO48&amp;$AN48,0)),$F$6,0)),0)*$AL48</f>
        <v>0</v>
      </c>
      <c r="NB48" s="13">
        <f>IFERROR(IFERROR(IF(VLOOKUP($AN48&amp;CS48&amp;$AO48&amp;CT48,$AN$90:$AN$97,1,0)=$AN48&amp;CS48&amp;$AO48&amp;CT48,$F$5,IF(VLOOKUP(IF(CS48&gt;CT48,$AN48&amp;$AO48,IF(CS48&lt;CT48,$AO48&amp;$AN48,0)),$AO$90:$AO$97,1,0)=IF(CS48&gt;CT48,$AN48&amp;$AO48,IF(CS48&lt;CT48,$AO48&amp;$AN48,0)),$F$6,0)),IF(VLOOKUP(IF(CS48&gt;CT48,$AN48&amp;$AO48,IF(CS48&lt;CT48,$AO48&amp;$AN48,0)),$AO$90:$AO$97,1,0)=IF(CS48&gt;CT48,$AN48&amp;$AO48,IF(CS48&lt;CT48,$AO48&amp;$AN48,0)),$F$6,0)),0)*$AL48</f>
        <v>0</v>
      </c>
      <c r="NC48" s="13">
        <f>IFERROR(IFERROR(IF(VLOOKUP($AN48&amp;CV48&amp;$AO48&amp;CW48,$AN$90:$AN$97,1,0)=$AN48&amp;CV48&amp;$AO48&amp;CW48,$F$5,IF(VLOOKUP(IF(CV48&gt;CW48,$AN48&amp;$AO48,IF(CV48&lt;CW48,$AO48&amp;$AN48,0)),$AO$90:$AO$97,1,0)=IF(CV48&gt;CW48,$AN48&amp;$AO48,IF(CV48&lt;CW48,$AO48&amp;$AN48,0)),$F$6,0)),IF(VLOOKUP(IF(CV48&gt;CW48,$AN48&amp;$AO48,IF(CV48&lt;CW48,$AO48&amp;$AN48,0)),$AO$90:$AO$97,1,0)=IF(CV48&gt;CW48,$AN48&amp;$AO48,IF(CV48&lt;CW48,$AO48&amp;$AN48,0)),$F$6,0)),0)*$AL48</f>
        <v>0</v>
      </c>
      <c r="ND48" s="13">
        <f>IFERROR(IFERROR(IF(VLOOKUP($AN48&amp;CY48&amp;$AO48&amp;CZ48,$AN$90:$AN$97,1,0)=$AN48&amp;CY48&amp;$AO48&amp;CZ48,$F$5,IF(VLOOKUP(IF(CY48&gt;CZ48,$AN48&amp;$AO48,IF(CY48&lt;CZ48,$AO48&amp;$AN48,0)),$AO$90:$AO$97,1,0)=IF(CY48&gt;CZ48,$AN48&amp;$AO48,IF(CY48&lt;CZ48,$AO48&amp;$AN48,0)),$F$6,0)),IF(VLOOKUP(IF(CY48&gt;CZ48,$AN48&amp;$AO48,IF(CY48&lt;CZ48,$AO48&amp;$AN48,0)),$AO$90:$AO$97,1,0)=IF(CY48&gt;CZ48,$AN48&amp;$AO48,IF(CY48&lt;CZ48,$AO48&amp;$AN48,0)),$F$6,0)),0)*$AL48</f>
        <v>0</v>
      </c>
      <c r="NE48" s="13">
        <f>IFERROR(IFERROR(IF(VLOOKUP($AN48&amp;DB48&amp;$AO48&amp;DC48,$AN$90:$AN$97,1,0)=$AN48&amp;DB48&amp;$AO48&amp;DC48,$F$5,IF(VLOOKUP(IF(DB48&gt;DC48,$AN48&amp;$AO48,IF(DB48&lt;DC48,$AO48&amp;$AN48,0)),$AO$90:$AO$97,1,0)=IF(DB48&gt;DC48,$AN48&amp;$AO48,IF(DB48&lt;DC48,$AO48&amp;$AN48,0)),$F$6,0)),IF(VLOOKUP(IF(DB48&gt;DC48,$AN48&amp;$AO48,IF(DB48&lt;DC48,$AO48&amp;$AN48,0)),$AO$90:$AO$97,1,0)=IF(DB48&gt;DC48,$AN48&amp;$AO48,IF(DB48&lt;DC48,$AO48&amp;$AN48,0)),$F$6,0)),0)*$AL48</f>
        <v>0</v>
      </c>
      <c r="NF48" s="13">
        <f>IFERROR(IFERROR(IF(VLOOKUP($AN48&amp;DE48&amp;$AO48&amp;DF48,$AN$90:$AN$97,1,0)=$AN48&amp;DE48&amp;$AO48&amp;DF48,$F$5,IF(VLOOKUP(IF(DE48&gt;DF48,$AN48&amp;$AO48,IF(DE48&lt;DF48,$AO48&amp;$AN48,0)),$AO$90:$AO$97,1,0)=IF(DE48&gt;DF48,$AN48&amp;$AO48,IF(DE48&lt;DF48,$AO48&amp;$AN48,0)),$F$6,0)),IF(VLOOKUP(IF(DE48&gt;DF48,$AN48&amp;$AO48,IF(DE48&lt;DF48,$AO48&amp;$AN48,0)),$AO$90:$AO$97,1,0)=IF(DE48&gt;DF48,$AN48&amp;$AO48,IF(DE48&lt;DF48,$AO48&amp;$AN48,0)),$F$6,0)),0)*$AL48</f>
        <v>0</v>
      </c>
      <c r="NG48" s="13">
        <f>IFERROR(IFERROR(IF(VLOOKUP($AN48&amp;DH48&amp;$AO48&amp;DI48,$AN$90:$AN$97,1,0)=$AN48&amp;DH48&amp;$AO48&amp;DI48,$F$5,IF(VLOOKUP(IF(DH48&gt;DI48,$AN48&amp;$AO48,IF(DH48&lt;DI48,$AO48&amp;$AN48,0)),$AO$90:$AO$97,1,0)=IF(DH48&gt;DI48,$AN48&amp;$AO48,IF(DH48&lt;DI48,$AO48&amp;$AN48,0)),$F$6,0)),IF(VLOOKUP(IF(DH48&gt;DI48,$AN48&amp;$AO48,IF(DH48&lt;DI48,$AO48&amp;$AN48,0)),$AO$90:$AO$97,1,0)=IF(DH48&gt;DI48,$AN48&amp;$AO48,IF(DH48&lt;DI48,$AO48&amp;$AN48,0)),$F$6,0)),0)*$AL48</f>
        <v>0</v>
      </c>
      <c r="NH48" s="13">
        <f>IFERROR(IFERROR(IF(VLOOKUP($AN48&amp;DK48&amp;$AO48&amp;DL48,$AN$90:$AN$97,1,0)=$AN48&amp;DK48&amp;$AO48&amp;DL48,$F$5,IF(VLOOKUP(IF(DK48&gt;DL48,$AN48&amp;$AO48,IF(DK48&lt;DL48,$AO48&amp;$AN48,0)),$AO$90:$AO$97,1,0)=IF(DK48&gt;DL48,$AN48&amp;$AO48,IF(DK48&lt;DL48,$AO48&amp;$AN48,0)),$F$6,0)),IF(VLOOKUP(IF(DK48&gt;DL48,$AN48&amp;$AO48,IF(DK48&lt;DL48,$AO48&amp;$AN48,0)),$AO$90:$AO$97,1,0)=IF(DK48&gt;DL48,$AN48&amp;$AO48,IF(DK48&lt;DL48,$AO48&amp;$AN48,0)),$F$6,0)),0)*$AL48</f>
        <v>0</v>
      </c>
      <c r="NI48" s="13">
        <f>IFERROR(IFERROR(IF(VLOOKUP($AN48&amp;DN48&amp;$AO48&amp;DO48,$AN$90:$AN$97,1,0)=$AN48&amp;DN48&amp;$AO48&amp;DO48,$F$5,IF(VLOOKUP(IF(DN48&gt;DO48,$AN48&amp;$AO48,IF(DN48&lt;DO48,$AO48&amp;$AN48,0)),$AO$90:$AO$97,1,0)=IF(DN48&gt;DO48,$AN48&amp;$AO48,IF(DN48&lt;DO48,$AO48&amp;$AN48,0)),$F$6,0)),IF(VLOOKUP(IF(DN48&gt;DO48,$AN48&amp;$AO48,IF(DN48&lt;DO48,$AO48&amp;$AN48,0)),$AO$90:$AO$97,1,0)=IF(DN48&gt;DO48,$AN48&amp;$AO48,IF(DN48&lt;DO48,$AO48&amp;$AN48,0)),$F$6,0)),0)*$AL48</f>
        <v>0</v>
      </c>
      <c r="NJ48" s="13">
        <f>IFERROR(IFERROR(IF(VLOOKUP($AN48&amp;DQ48&amp;$AO48&amp;DR48,$AN$90:$AN$97,1,0)=$AN48&amp;DQ48&amp;$AO48&amp;DR48,$F$5,IF(VLOOKUP(IF(DQ48&gt;DR48,$AN48&amp;$AO48,IF(DQ48&lt;DR48,$AO48&amp;$AN48,0)),$AO$90:$AO$97,1,0)=IF(DQ48&gt;DR48,$AN48&amp;$AO48,IF(DQ48&lt;DR48,$AO48&amp;$AN48,0)),$F$6,0)),IF(VLOOKUP(IF(DQ48&gt;DR48,$AN48&amp;$AO48,IF(DQ48&lt;DR48,$AO48&amp;$AN48,0)),$AO$90:$AO$97,1,0)=IF(DQ48&gt;DR48,$AN48&amp;$AO48,IF(DQ48&lt;DR48,$AO48&amp;$AN48,0)),$F$6,0)),0)*$AL48</f>
        <v>0</v>
      </c>
      <c r="NK48" s="13">
        <f>IFERROR(IFERROR(IF(VLOOKUP($AN48&amp;DT48&amp;$AO48&amp;DU48,$AN$90:$AN$97,1,0)=$AN48&amp;DT48&amp;$AO48&amp;DU48,$F$5,IF(VLOOKUP(IF(DT48&gt;DU48,$AN48&amp;$AO48,IF(DT48&lt;DU48,$AO48&amp;$AN48,0)),$AO$90:$AO$97,1,0)=IF(DT48&gt;DU48,$AN48&amp;$AO48,IF(DT48&lt;DU48,$AO48&amp;$AN48,0)),$F$6,0)),IF(VLOOKUP(IF(DT48&gt;DU48,$AN48&amp;$AO48,IF(DT48&lt;DU48,$AO48&amp;$AN48,0)),$AO$90:$AO$97,1,0)=IF(DT48&gt;DU48,$AN48&amp;$AO48,IF(DT48&lt;DU48,$AO48&amp;$AN48,0)),$F$6,0)),0)*$AL48</f>
        <v>0</v>
      </c>
      <c r="NL48" s="13">
        <f>IFERROR(IFERROR(IF(VLOOKUP($AN48&amp;DW48&amp;$AO48&amp;DX48,$AN$90:$AN$97,1,0)=$AN48&amp;DW48&amp;$AO48&amp;DX48,$F$5,IF(VLOOKUP(IF(DW48&gt;DX48,$AN48&amp;$AO48,IF(DW48&lt;DX48,$AO48&amp;$AN48,0)),$AO$90:$AO$97,1,0)=IF(DW48&gt;DX48,$AN48&amp;$AO48,IF(DW48&lt;DX48,$AO48&amp;$AN48,0)),$F$6,0)),IF(VLOOKUP(IF(DW48&gt;DX48,$AN48&amp;$AO48,IF(DW48&lt;DX48,$AO48&amp;$AN48,0)),$AO$90:$AO$97,1,0)=IF(DW48&gt;DX48,$AN48&amp;$AO48,IF(DW48&lt;DX48,$AO48&amp;$AN48,0)),$F$6,0)),0)*$AL48</f>
        <v>0</v>
      </c>
      <c r="NM48" s="13">
        <f>IFERROR(IFERROR(IF(VLOOKUP($AN48&amp;DZ48&amp;$AO48&amp;EA48,$AN$90:$AN$97,1,0)=$AN48&amp;DZ48&amp;$AO48&amp;EA48,$F$5,IF(VLOOKUP(IF(DZ48&gt;EA48,$AN48&amp;$AO48,IF(DZ48&lt;EA48,$AO48&amp;$AN48,0)),$AO$90:$AO$97,1,0)=IF(DZ48&gt;EA48,$AN48&amp;$AO48,IF(DZ48&lt;EA48,$AO48&amp;$AN48,0)),$F$6,0)),IF(VLOOKUP(IF(DZ48&gt;EA48,$AN48&amp;$AO48,IF(DZ48&lt;EA48,$AO48&amp;$AN48,0)),$AO$90:$AO$97,1,0)=IF(DZ48&gt;EA48,$AN48&amp;$AO48,IF(DZ48&lt;EA48,$AO48&amp;$AN48,0)),$F$6,0)),0)*$AL48</f>
        <v>0</v>
      </c>
      <c r="NN48" s="13">
        <f>IFERROR(IFERROR(IF(VLOOKUP($AN48&amp;EC48&amp;$AO48&amp;ED48,$AN$90:$AN$97,1,0)=$AN48&amp;EC48&amp;$AO48&amp;ED48,$F$5,IF(VLOOKUP(IF(EC48&gt;ED48,$AN48&amp;$AO48,IF(EC48&lt;ED48,$AO48&amp;$AN48,0)),$AO$90:$AO$97,1,0)=IF(EC48&gt;ED48,$AN48&amp;$AO48,IF(EC48&lt;ED48,$AO48&amp;$AN48,0)),$F$6,0)),IF(VLOOKUP(IF(EC48&gt;ED48,$AN48&amp;$AO48,IF(EC48&lt;ED48,$AO48&amp;$AN48,0)),$AO$90:$AO$97,1,0)=IF(EC48&gt;ED48,$AN48&amp;$AO48,IF(EC48&lt;ED48,$AO48&amp;$AN48,0)),$F$6,0)),0)*$AL48</f>
        <v>0</v>
      </c>
      <c r="NO48" s="13">
        <f>IFERROR(IFERROR(IF(VLOOKUP($AN48&amp;EF48&amp;$AO48&amp;EG48,$AN$90:$AN$97,1,0)=$AN48&amp;EF48&amp;$AO48&amp;EG48,$F$5,IF(VLOOKUP(IF(EF48&gt;EG48,$AN48&amp;$AO48,IF(EF48&lt;EG48,$AO48&amp;$AN48,0)),$AO$90:$AO$97,1,0)=IF(EF48&gt;EG48,$AN48&amp;$AO48,IF(EF48&lt;EG48,$AO48&amp;$AN48,0)),$F$6,0)),IF(VLOOKUP(IF(EF48&gt;EG48,$AN48&amp;$AO48,IF(EF48&lt;EG48,$AO48&amp;$AN48,0)),$AO$90:$AO$97,1,0)=IF(EF48&gt;EG48,$AN48&amp;$AO48,IF(EF48&lt;EG48,$AO48&amp;$AN48,0)),$F$6,0)),0)*$AL48</f>
        <v>0</v>
      </c>
      <c r="NP48" s="13">
        <f>IFERROR(IFERROR(IF(VLOOKUP($AN48&amp;EI48&amp;$AO48&amp;EJ48,$AN$90:$AN$97,1,0)=$AN48&amp;EI48&amp;$AO48&amp;EJ48,$F$5,IF(VLOOKUP(IF(EI48&gt;EJ48,$AN48&amp;$AO48,IF(EI48&lt;EJ48,$AO48&amp;$AN48,0)),$AO$90:$AO$97,1,0)=IF(EI48&gt;EJ48,$AN48&amp;$AO48,IF(EI48&lt;EJ48,$AO48&amp;$AN48,0)),$F$6,0)),IF(VLOOKUP(IF(EI48&gt;EJ48,$AN48&amp;$AO48,IF(EI48&lt;EJ48,$AO48&amp;$AN48,0)),$AO$90:$AO$97,1,0)=IF(EI48&gt;EJ48,$AN48&amp;$AO48,IF(EI48&lt;EJ48,$AO48&amp;$AN48,0)),$F$6,0)),0)*$AL48</f>
        <v>0</v>
      </c>
      <c r="NQ48" s="13">
        <f>IFERROR(IFERROR(IF(VLOOKUP($AN48&amp;EL48&amp;$AO48&amp;EM48,$AN$90:$AN$97,1,0)=$AN48&amp;EL48&amp;$AO48&amp;EM48,$F$5,IF(VLOOKUP(IF(EL48&gt;EM48,$AN48&amp;$AO48,IF(EL48&lt;EM48,$AO48&amp;$AN48,0)),$AO$90:$AO$97,1,0)=IF(EL48&gt;EM48,$AN48&amp;$AO48,IF(EL48&lt;EM48,$AO48&amp;$AN48,0)),$F$6,0)),IF(VLOOKUP(IF(EL48&gt;EM48,$AN48&amp;$AO48,IF(EL48&lt;EM48,$AO48&amp;$AN48,0)),$AO$90:$AO$97,1,0)=IF(EL48&gt;EM48,$AN48&amp;$AO48,IF(EL48&lt;EM48,$AO48&amp;$AN48,0)),$F$6,0)),0)*$AL48</f>
        <v>0</v>
      </c>
      <c r="NR48" s="13">
        <f>IFERROR(IFERROR(IF(VLOOKUP($AN48&amp;EO48&amp;$AO48&amp;EP48,$AN$90:$AN$97,1,0)=$AN48&amp;EO48&amp;$AO48&amp;EP48,$F$5,IF(VLOOKUP(IF(EO48&gt;EP48,$AN48&amp;$AO48,IF(EO48&lt;EP48,$AO48&amp;$AN48,0)),$AO$90:$AO$97,1,0)=IF(EO48&gt;EP48,$AN48&amp;$AO48,IF(EO48&lt;EP48,$AO48&amp;$AN48,0)),$F$6,0)),IF(VLOOKUP(IF(EO48&gt;EP48,$AN48&amp;$AO48,IF(EO48&lt;EP48,$AO48&amp;$AN48,0)),$AO$90:$AO$97,1,0)=IF(EO48&gt;EP48,$AN48&amp;$AO48,IF(EO48&lt;EP48,$AO48&amp;$AN48,0)),$F$6,0)),0)*$AL48</f>
        <v>0</v>
      </c>
      <c r="NS48" s="13">
        <f>IFERROR(IFERROR(IF(VLOOKUP($AN48&amp;ER48&amp;$AO48&amp;ES48,$AN$90:$AN$97,1,0)=$AN48&amp;ER48&amp;$AO48&amp;ES48,$F$5,IF(VLOOKUP(IF(ER48&gt;ES48,$AN48&amp;$AO48,IF(ER48&lt;ES48,$AO48&amp;$AN48,0)),$AO$90:$AO$97,1,0)=IF(ER48&gt;ES48,$AN48&amp;$AO48,IF(ER48&lt;ES48,$AO48&amp;$AN48,0)),$F$6,0)),IF(VLOOKUP(IF(ER48&gt;ES48,$AN48&amp;$AO48,IF(ER48&lt;ES48,$AO48&amp;$AN48,0)),$AO$90:$AO$97,1,0)=IF(ER48&gt;ES48,$AN48&amp;$AO48,IF(ER48&lt;ES48,$AO48&amp;$AN48,0)),$F$6,0)),0)*$AL48</f>
        <v>0</v>
      </c>
      <c r="NT48" s="13">
        <f>IFERROR(IFERROR(IF(VLOOKUP($AN48&amp;EU48&amp;$AO48&amp;EV48,$AN$90:$AN$97,1,0)=$AN48&amp;EU48&amp;$AO48&amp;EV48,$F$5,IF(VLOOKUP(IF(EU48&gt;EV48,$AN48&amp;$AO48,IF(EU48&lt;EV48,$AO48&amp;$AN48,0)),$AO$90:$AO$97,1,0)=IF(EU48&gt;EV48,$AN48&amp;$AO48,IF(EU48&lt;EV48,$AO48&amp;$AN48,0)),$F$6,0)),IF(VLOOKUP(IF(EU48&gt;EV48,$AN48&amp;$AO48,IF(EU48&lt;EV48,$AO48&amp;$AN48,0)),$AO$90:$AO$97,1,0)=IF(EU48&gt;EV48,$AN48&amp;$AO48,IF(EU48&lt;EV48,$AO48&amp;$AN48,0)),$F$6,0)),0)*$AL48</f>
        <v>0</v>
      </c>
      <c r="NU48" s="13">
        <f>IFERROR(IFERROR(IF(VLOOKUP($AN48&amp;EX48&amp;$AO48&amp;EY48,$AN$90:$AN$97,1,0)=$AN48&amp;EX48&amp;$AO48&amp;EY48,$F$5,IF(VLOOKUP(IF(EX48&gt;EY48,$AN48&amp;$AO48,IF(EX48&lt;EY48,$AO48&amp;$AN48,0)),$AO$90:$AO$97,1,0)=IF(EX48&gt;EY48,$AN48&amp;$AO48,IF(EX48&lt;EY48,$AO48&amp;$AN48,0)),$F$6,0)),IF(VLOOKUP(IF(EX48&gt;EY48,$AN48&amp;$AO48,IF(EX48&lt;EY48,$AO48&amp;$AN48,0)),$AO$90:$AO$97,1,0)=IF(EX48&gt;EY48,$AN48&amp;$AO48,IF(EX48&lt;EY48,$AO48&amp;$AN48,0)),$F$6,0)),0)*$AL48</f>
        <v>0</v>
      </c>
      <c r="NV48" s="13">
        <f>IFERROR(IFERROR(IF(VLOOKUP($AN48&amp;FA48&amp;$AO48&amp;FB48,$AN$90:$AN$97,1,0)=$AN48&amp;FA48&amp;$AO48&amp;FB48,$F$5,IF(VLOOKUP(IF(FA48&gt;FB48,$AN48&amp;$AO48,IF(FA48&lt;FB48,$AO48&amp;$AN48,0)),$AO$90:$AO$97,1,0)=IF(FA48&gt;FB48,$AN48&amp;$AO48,IF(FA48&lt;FB48,$AO48&amp;$AN48,0)),$F$6,0)),IF(VLOOKUP(IF(FA48&gt;FB48,$AN48&amp;$AO48,IF(FA48&lt;FB48,$AO48&amp;$AN48,0)),$AO$90:$AO$97,1,0)=IF(FA48&gt;FB48,$AN48&amp;$AO48,IF(FA48&lt;FB48,$AO48&amp;$AN48,0)),$F$6,0)),0)*$AL48</f>
        <v>0</v>
      </c>
      <c r="NW48" s="13">
        <f>IFERROR(IFERROR(IF(VLOOKUP($AN48&amp;FD48&amp;$AO48&amp;FE48,$AN$90:$AN$97,1,0)=$AN48&amp;FD48&amp;$AO48&amp;FE48,$F$5,IF(VLOOKUP(IF(FD48&gt;FE48,$AN48&amp;$AO48,IF(FD48&lt;FE48,$AO48&amp;$AN48,0)),$AO$90:$AO$97,1,0)=IF(FD48&gt;FE48,$AN48&amp;$AO48,IF(FD48&lt;FE48,$AO48&amp;$AN48,0)),$F$6,0)),IF(VLOOKUP(IF(FD48&gt;FE48,$AN48&amp;$AO48,IF(FD48&lt;FE48,$AO48&amp;$AN48,0)),$AO$90:$AO$97,1,0)=IF(FD48&gt;FE48,$AN48&amp;$AO48,IF(FD48&lt;FE48,$AO48&amp;$AN48,0)),$F$6,0)),0)*$AL48</f>
        <v>0</v>
      </c>
      <c r="NX48" s="13">
        <f>IFERROR(IFERROR(IF(VLOOKUP($AN48&amp;FG48&amp;$AO48&amp;FH48,$AN$90:$AN$97,1,0)=$AN48&amp;FG48&amp;$AO48&amp;FH48,$F$5,IF(VLOOKUP(IF(FG48&gt;FH48,$AN48&amp;$AO48,IF(FG48&lt;FH48,$AO48&amp;$AN48,0)),$AO$90:$AO$97,1,0)=IF(FG48&gt;FH48,$AN48&amp;$AO48,IF(FG48&lt;FH48,$AO48&amp;$AN48,0)),$F$6,0)),IF(VLOOKUP(IF(FG48&gt;FH48,$AN48&amp;$AO48,IF(FG48&lt;FH48,$AO48&amp;$AN48,0)),$AO$90:$AO$97,1,0)=IF(FG48&gt;FH48,$AN48&amp;$AO48,IF(FG48&lt;FH48,$AO48&amp;$AN48,0)),$F$6,0)),0)*$AL48</f>
        <v>0</v>
      </c>
      <c r="NY48" s="13">
        <f>IFERROR(IFERROR(IF(VLOOKUP($AN48&amp;FJ48&amp;$AO48&amp;FK48,$AN$90:$AN$97,1,0)=$AN48&amp;FJ48&amp;$AO48&amp;FK48,$F$5,IF(VLOOKUP(IF(FJ48&gt;FK48,$AN48&amp;$AO48,IF(FJ48&lt;FK48,$AO48&amp;$AN48,0)),$AO$90:$AO$97,1,0)=IF(FJ48&gt;FK48,$AN48&amp;$AO48,IF(FJ48&lt;FK48,$AO48&amp;$AN48,0)),$F$6,0)),IF(VLOOKUP(IF(FJ48&gt;FK48,$AN48&amp;$AO48,IF(FJ48&lt;FK48,$AO48&amp;$AN48,0)),$AO$90:$AO$97,1,0)=IF(FJ48&gt;FK48,$AN48&amp;$AO48,IF(FJ48&lt;FK48,$AO48&amp;$AN48,0)),$F$6,0)),0)*$AL48</f>
        <v>0</v>
      </c>
      <c r="NZ48" s="13">
        <f>IFERROR(IFERROR(IF(VLOOKUP($AN48&amp;FM48&amp;$AO48&amp;FN48,$AN$90:$AN$97,1,0)=$AN48&amp;FM48&amp;$AO48&amp;FN48,$F$5,IF(VLOOKUP(IF(FM48&gt;FN48,$AN48&amp;$AO48,IF(FM48&lt;FN48,$AO48&amp;$AN48,0)),$AO$90:$AO$97,1,0)=IF(FM48&gt;FN48,$AN48&amp;$AO48,IF(FM48&lt;FN48,$AO48&amp;$AN48,0)),$F$6,0)),IF(VLOOKUP(IF(FM48&gt;FN48,$AN48&amp;$AO48,IF(FM48&lt;FN48,$AO48&amp;$AN48,0)),$AO$90:$AO$97,1,0)=IF(FM48&gt;FN48,$AN48&amp;$AO48,IF(FM48&lt;FN48,$AO48&amp;$AN48,0)),$F$6,0)),0)*$AL48</f>
        <v>0</v>
      </c>
      <c r="OA48" s="13">
        <f>IFERROR(IFERROR(IF(VLOOKUP($AN48&amp;FP48&amp;$AO48&amp;FQ48,$AN$90:$AN$97,1,0)=$AN48&amp;FP48&amp;$AO48&amp;FQ48,$F$5,IF(VLOOKUP(IF(FP48&gt;FQ48,$AN48&amp;$AO48,IF(FP48&lt;FQ48,$AO48&amp;$AN48,0)),$AO$90:$AO$97,1,0)=IF(FP48&gt;FQ48,$AN48&amp;$AO48,IF(FP48&lt;FQ48,$AO48&amp;$AN48,0)),$F$6,0)),IF(VLOOKUP(IF(FP48&gt;FQ48,$AN48&amp;$AO48,IF(FP48&lt;FQ48,$AO48&amp;$AN48,0)),$AO$90:$AO$97,1,0)=IF(FP48&gt;FQ48,$AN48&amp;$AO48,IF(FP48&lt;FQ48,$AO48&amp;$AN48,0)),$F$6,0)),0)*$AL48</f>
        <v>0</v>
      </c>
      <c r="OB48" s="13">
        <f>IFERROR(IFERROR(IF(VLOOKUP($AN48&amp;FS48&amp;$AO48&amp;FT48,$AN$90:$AN$97,1,0)=$AN48&amp;FS48&amp;$AO48&amp;FT48,$F$5,IF(VLOOKUP(IF(FS48&gt;FT48,$AN48&amp;$AO48,IF(FS48&lt;FT48,$AO48&amp;$AN48,0)),$AO$90:$AO$97,1,0)=IF(FS48&gt;FT48,$AN48&amp;$AO48,IF(FS48&lt;FT48,$AO48&amp;$AN48,0)),$F$6,0)),IF(VLOOKUP(IF(FS48&gt;FT48,$AN48&amp;$AO48,IF(FS48&lt;FT48,$AO48&amp;$AN48,0)),$AO$90:$AO$97,1,0)=IF(FS48&gt;FT48,$AN48&amp;$AO48,IF(FS48&lt;FT48,$AO48&amp;$AN48,0)),$F$6,0)),0)*$AL48</f>
        <v>0</v>
      </c>
      <c r="OC48" s="13">
        <f>IFERROR(IFERROR(IF(VLOOKUP($AN48&amp;FV48&amp;$AO48&amp;FW48,$AN$90:$AN$97,1,0)=$AN48&amp;FV48&amp;$AO48&amp;FW48,$F$5,IF(VLOOKUP(IF(FV48&gt;FW48,$AN48&amp;$AO48,IF(FV48&lt;FW48,$AO48&amp;$AN48,0)),$AO$90:$AO$97,1,0)=IF(FV48&gt;FW48,$AN48&amp;$AO48,IF(FV48&lt;FW48,$AO48&amp;$AN48,0)),$F$6,0)),IF(VLOOKUP(IF(FV48&gt;FW48,$AN48&amp;$AO48,IF(FV48&lt;FW48,$AO48&amp;$AN48,0)),$AO$90:$AO$97,1,0)=IF(FV48&gt;FW48,$AN48&amp;$AO48,IF(FV48&lt;FW48,$AO48&amp;$AN48,0)),$F$6,0)),0)*$AL48</f>
        <v>0</v>
      </c>
      <c r="OD48" s="13">
        <f>IFERROR(IFERROR(IF(VLOOKUP($AN48&amp;FY48&amp;$AO48&amp;FZ48,$AN$90:$AN$97,1,0)=$AN48&amp;FY48&amp;$AO48&amp;FZ48,$F$5,IF(VLOOKUP(IF(FY48&gt;FZ48,$AN48&amp;$AO48,IF(FY48&lt;FZ48,$AO48&amp;$AN48,0)),$AO$90:$AO$97,1,0)=IF(FY48&gt;FZ48,$AN48&amp;$AO48,IF(FY48&lt;FZ48,$AO48&amp;$AN48,0)),$F$6,0)),IF(VLOOKUP(IF(FY48&gt;FZ48,$AN48&amp;$AO48,IF(FY48&lt;FZ48,$AO48&amp;$AN48,0)),$AO$90:$AO$97,1,0)=IF(FY48&gt;FZ48,$AN48&amp;$AO48,IF(FY48&lt;FZ48,$AO48&amp;$AN48,0)),$F$6,0)),0)*$AL48</f>
        <v>0</v>
      </c>
      <c r="OE48" s="13">
        <f>IFERROR(IFERROR(IF(VLOOKUP($AN48&amp;GB48&amp;$AO48&amp;GC48,$AN$90:$AN$97,1,0)=$AN48&amp;GB48&amp;$AO48&amp;GC48,$F$5,IF(VLOOKUP(IF(GB48&gt;GC48,$AN48&amp;$AO48,IF(GB48&lt;GC48,$AO48&amp;$AN48,0)),$AO$90:$AO$97,1,0)=IF(GB48&gt;GC48,$AN48&amp;$AO48,IF(GB48&lt;GC48,$AO48&amp;$AN48,0)),$F$6,0)),IF(VLOOKUP(IF(GB48&gt;GC48,$AN48&amp;$AO48,IF(GB48&lt;GC48,$AO48&amp;$AN48,0)),$AO$90:$AO$97,1,0)=IF(GB48&gt;GC48,$AN48&amp;$AO48,IF(GB48&lt;GC48,$AO48&amp;$AN48,0)),$F$6,0)),0)*$AL48</f>
        <v>0</v>
      </c>
      <c r="OF48" s="13">
        <f>IFERROR(IFERROR(IF(VLOOKUP($AN48&amp;GE48&amp;$AO48&amp;GF48,$AN$90:$AN$97,1,0)=$AN48&amp;GE48&amp;$AO48&amp;GF48,$F$5,IF(VLOOKUP(IF(GE48&gt;GF48,$AN48&amp;$AO48,IF(GE48&lt;GF48,$AO48&amp;$AN48,0)),$AO$90:$AO$97,1,0)=IF(GE48&gt;GF48,$AN48&amp;$AO48,IF(GE48&lt;GF48,$AO48&amp;$AN48,0)),$F$6,0)),IF(VLOOKUP(IF(GE48&gt;GF48,$AN48&amp;$AO48,IF(GE48&lt;GF48,$AO48&amp;$AN48,0)),$AO$90:$AO$97,1,0)=IF(GE48&gt;GF48,$AN48&amp;$AO48,IF(GE48&lt;GF48,$AO48&amp;$AN48,0)),$F$6,0)),0)*$AL48</f>
        <v>0</v>
      </c>
      <c r="OG48" s="13">
        <f>IFERROR(IFERROR(IF(VLOOKUP($AN48&amp;GH48&amp;$AO48&amp;GI48,$AN$90:$AN$97,1,0)=$AN48&amp;GH48&amp;$AO48&amp;GI48,$F$5,IF(VLOOKUP(IF(GH48&gt;GI48,$AN48&amp;$AO48,IF(GH48&lt;GI48,$AO48&amp;$AN48,0)),$AO$90:$AO$97,1,0)=IF(GH48&gt;GI48,$AN48&amp;$AO48,IF(GH48&lt;GI48,$AO48&amp;$AN48,0)),$F$6,0)),IF(VLOOKUP(IF(GH48&gt;GI48,$AN48&amp;$AO48,IF(GH48&lt;GI48,$AO48&amp;$AN48,0)),$AO$90:$AO$97,1,0)=IF(GH48&gt;GI48,$AN48&amp;$AO48,IF(GH48&lt;GI48,$AO48&amp;$AN48,0)),$F$6,0)),0)*$AL48</f>
        <v>0</v>
      </c>
      <c r="OH48" s="13">
        <f>IFERROR(IFERROR(IF(VLOOKUP($AN48&amp;GK48&amp;$AO48&amp;GL48,$AN$90:$AN$97,1,0)=$AN48&amp;GK48&amp;$AO48&amp;GL48,$F$5,IF(VLOOKUP(IF(GK48&gt;GL48,$AN48&amp;$AO48,IF(GK48&lt;GL48,$AO48&amp;$AN48,0)),$AO$90:$AO$97,1,0)=IF(GK48&gt;GL48,$AN48&amp;$AO48,IF(GK48&lt;GL48,$AO48&amp;$AN48,0)),$F$6,0)),IF(VLOOKUP(IF(GK48&gt;GL48,$AN48&amp;$AO48,IF(GK48&lt;GL48,$AO48&amp;$AN48,0)),$AO$90:$AO$97,1,0)=IF(GK48&gt;GL48,$AN48&amp;$AO48,IF(GK48&lt;GL48,$AO48&amp;$AN48,0)),$F$6,0)),0)*$AL48</f>
        <v>0</v>
      </c>
      <c r="OI48" s="13">
        <f>IFERROR(IFERROR(IF(VLOOKUP($AN48&amp;GN48&amp;$AO48&amp;GO48,$AN$90:$AN$97,1,0)=$AN48&amp;GN48&amp;$AO48&amp;GO48,$F$5,IF(VLOOKUP(IF(GN48&gt;GO48,$AN48&amp;$AO48,IF(GN48&lt;GO48,$AO48&amp;$AN48,0)),$AO$90:$AO$97,1,0)=IF(GN48&gt;GO48,$AN48&amp;$AO48,IF(GN48&lt;GO48,$AO48&amp;$AN48,0)),$F$6,0)),IF(VLOOKUP(IF(GN48&gt;GO48,$AN48&amp;$AO48,IF(GN48&lt;GO48,$AO48&amp;$AN48,0)),$AO$90:$AO$97,1,0)=IF(GN48&gt;GO48,$AN48&amp;$AO48,IF(GN48&lt;GO48,$AO48&amp;$AN48,0)),$F$6,0)),0)*$AL48</f>
        <v>0</v>
      </c>
      <c r="OJ48" s="13">
        <f>IFERROR(IFERROR(IF(VLOOKUP($AN48&amp;GQ48&amp;$AO48&amp;GR48,$AN$90:$AN$97,1,0)=$AN48&amp;GQ48&amp;$AO48&amp;GR48,$F$5,IF(VLOOKUP(IF(GQ48&gt;GR48,$AN48&amp;$AO48,IF(GQ48&lt;GR48,$AO48&amp;$AN48,0)),$AO$90:$AO$97,1,0)=IF(GQ48&gt;GR48,$AN48&amp;$AO48,IF(GQ48&lt;GR48,$AO48&amp;$AN48,0)),$F$6,0)),IF(VLOOKUP(IF(GQ48&gt;GR48,$AN48&amp;$AO48,IF(GQ48&lt;GR48,$AO48&amp;$AN48,0)),$AO$90:$AO$97,1,0)=IF(GQ48&gt;GR48,$AN48&amp;$AO48,IF(GQ48&lt;GR48,$AO48&amp;$AN48,0)),$F$6,0)),0)*$AL48</f>
        <v>0</v>
      </c>
      <c r="OK48" s="13">
        <f>IFERROR(IFERROR(IF(VLOOKUP($AN48&amp;GT48&amp;$AO48&amp;GU48,$AN$90:$AN$97,1,0)=$AN48&amp;GT48&amp;$AO48&amp;GU48,$F$5,IF(VLOOKUP(IF(GT48&gt;GU48,$AN48&amp;$AO48,IF(GT48&lt;GU48,$AO48&amp;$AN48,0)),$AO$90:$AO$97,1,0)=IF(GT48&gt;GU48,$AN48&amp;$AO48,IF(GT48&lt;GU48,$AO48&amp;$AN48,0)),$F$6,0)),IF(VLOOKUP(IF(GT48&gt;GU48,$AN48&amp;$AO48,IF(GT48&lt;GU48,$AO48&amp;$AN48,0)),$AO$90:$AO$97,1,0)=IF(GT48&gt;GU48,$AN48&amp;$AO48,IF(GT48&lt;GU48,$AO48&amp;$AN48,0)),$F$6,0)),0)*$AL48</f>
        <v>0</v>
      </c>
      <c r="OL48" s="13">
        <f>IFERROR(IFERROR(IF(VLOOKUP($AN48&amp;GW48&amp;$AO48&amp;GX48,$AN$90:$AN$97,1,0)=$AN48&amp;GW48&amp;$AO48&amp;GX48,$F$5,IF(VLOOKUP(IF(GW48&gt;GX48,$AN48&amp;$AO48,IF(GW48&lt;GX48,$AO48&amp;$AN48,0)),$AO$90:$AO$97,1,0)=IF(GW48&gt;GX48,$AN48&amp;$AO48,IF(GW48&lt;GX48,$AO48&amp;$AN48,0)),$F$6,0)),IF(VLOOKUP(IF(GW48&gt;GX48,$AN48&amp;$AO48,IF(GW48&lt;GX48,$AO48&amp;$AN48,0)),$AO$90:$AO$97,1,0)=IF(GW48&gt;GX48,$AN48&amp;$AO48,IF(GW48&lt;GX48,$AO48&amp;$AN48,0)),$F$6,0)),0)*$AL48</f>
        <v>0</v>
      </c>
      <c r="OM48" s="13">
        <f>IFERROR(IFERROR(IF(VLOOKUP($AN48&amp;GZ48&amp;$AO48&amp;HA48,$AN$90:$AN$97,1,0)=$AN48&amp;GZ48&amp;$AO48&amp;HA48,$F$5,IF(VLOOKUP(IF(GZ48&gt;HA48,$AN48&amp;$AO48,IF(GZ48&lt;HA48,$AO48&amp;$AN48,0)),$AO$90:$AO$97,1,0)=IF(GZ48&gt;HA48,$AN48&amp;$AO48,IF(GZ48&lt;HA48,$AO48&amp;$AN48,0)),$F$6,0)),IF(VLOOKUP(IF(GZ48&gt;HA48,$AN48&amp;$AO48,IF(GZ48&lt;HA48,$AO48&amp;$AN48,0)),$AO$90:$AO$97,1,0)=IF(GZ48&gt;HA48,$AN48&amp;$AO48,IF(GZ48&lt;HA48,$AO48&amp;$AN48,0)),$F$6,0)),0)*$AL48</f>
        <v>0</v>
      </c>
      <c r="ON48" s="13">
        <f>IFERROR(IFERROR(IF(VLOOKUP($AN48&amp;HC48&amp;$AO48&amp;HD48,$AN$90:$AN$97,1,0)=$AN48&amp;HC48&amp;$AO48&amp;HD48,$F$5,IF(VLOOKUP(IF(HC48&gt;HD48,$AN48&amp;$AO48,IF(HC48&lt;HD48,$AO48&amp;$AN48,0)),$AO$90:$AO$97,1,0)=IF(HC48&gt;HD48,$AN48&amp;$AO48,IF(HC48&lt;HD48,$AO48&amp;$AN48,0)),$F$6,0)),IF(VLOOKUP(IF(HC48&gt;HD48,$AN48&amp;$AO48,IF(HC48&lt;HD48,$AO48&amp;$AN48,0)),$AO$90:$AO$97,1,0)=IF(HC48&gt;HD48,$AN48&amp;$AO48,IF(HC48&lt;HD48,$AO48&amp;$AN48,0)),$F$6,0)),0)*$AL48</f>
        <v>0</v>
      </c>
      <c r="OO48" s="13">
        <f>IFERROR(IFERROR(IF(VLOOKUP($AN48&amp;HF48&amp;$AO48&amp;HG48,$AN$90:$AN$97,1,0)=$AN48&amp;HF48&amp;$AO48&amp;HG48,$F$5,IF(VLOOKUP(IF(HF48&gt;HG48,$AN48&amp;$AO48,IF(HF48&lt;HG48,$AO48&amp;$AN48,0)),$AO$90:$AO$97,1,0)=IF(HF48&gt;HG48,$AN48&amp;$AO48,IF(HF48&lt;HG48,$AO48&amp;$AN48,0)),$F$6,0)),IF(VLOOKUP(IF(HF48&gt;HG48,$AN48&amp;$AO48,IF(HF48&lt;HG48,$AO48&amp;$AN48,0)),$AO$90:$AO$97,1,0)=IF(HF48&gt;HG48,$AN48&amp;$AO48,IF(HF48&lt;HG48,$AO48&amp;$AN48,0)),$F$6,0)),0)*$AL48</f>
        <v>0</v>
      </c>
      <c r="OP48" s="13">
        <f>IFERROR(IFERROR(IF(VLOOKUP($AN48&amp;HI48&amp;$AO48&amp;HJ48,$AN$90:$AN$97,1,0)=$AN48&amp;HI48&amp;$AO48&amp;HJ48,$F$5,IF(VLOOKUP(IF(HI48&gt;HJ48,$AN48&amp;$AO48,IF(HI48&lt;HJ48,$AO48&amp;$AN48,0)),$AO$90:$AO$97,1,0)=IF(HI48&gt;HJ48,$AN48&amp;$AO48,IF(HI48&lt;HJ48,$AO48&amp;$AN48,0)),$F$6,0)),IF(VLOOKUP(IF(HI48&gt;HJ48,$AN48&amp;$AO48,IF(HI48&lt;HJ48,$AO48&amp;$AN48,0)),$AO$90:$AO$97,1,0)=IF(HI48&gt;HJ48,$AN48&amp;$AO48,IF(HI48&lt;HJ48,$AO48&amp;$AN48,0)),$F$6,0)),0)*$AL48</f>
        <v>0</v>
      </c>
      <c r="OQ48" s="13">
        <f>IFERROR(IFERROR(IF(VLOOKUP($AN48&amp;HL48&amp;$AO48&amp;HM48,$AN$90:$AN$97,1,0)=$AN48&amp;HL48&amp;$AO48&amp;HM48,$F$5,IF(VLOOKUP(IF(HL48&gt;HM48,$AN48&amp;$AO48,IF(HL48&lt;HM48,$AO48&amp;$AN48,0)),$AO$90:$AO$97,1,0)=IF(HL48&gt;HM48,$AN48&amp;$AO48,IF(HL48&lt;HM48,$AO48&amp;$AN48,0)),$F$6,0)),IF(VLOOKUP(IF(HL48&gt;HM48,$AN48&amp;$AO48,IF(HL48&lt;HM48,$AO48&amp;$AN48,0)),$AO$90:$AO$97,1,0)=IF(HL48&gt;HM48,$AN48&amp;$AO48,IF(HL48&lt;HM48,$AO48&amp;$AN48,0)),$F$6,0)),0)*$AL48</f>
        <v>0</v>
      </c>
      <c r="OR48" s="13">
        <f>IFERROR(IFERROR(IF(VLOOKUP($AN48&amp;HO48&amp;$AO48&amp;HP48,$AN$90:$AN$97,1,0)=$AN48&amp;HO48&amp;$AO48&amp;HP48,$F$5,IF(VLOOKUP(IF(HO48&gt;HP48,$AN48&amp;$AO48,IF(HO48&lt;HP48,$AO48&amp;$AN48,0)),$AO$90:$AO$97,1,0)=IF(HO48&gt;HP48,$AN48&amp;$AO48,IF(HO48&lt;HP48,$AO48&amp;$AN48,0)),$F$6,0)),IF(VLOOKUP(IF(HO48&gt;HP48,$AN48&amp;$AO48,IF(HO48&lt;HP48,$AO48&amp;$AN48,0)),$AO$90:$AO$97,1,0)=IF(HO48&gt;HP48,$AN48&amp;$AO48,IF(HO48&lt;HP48,$AO48&amp;$AN48,0)),$F$6,0)),0)*$AL48</f>
        <v>0</v>
      </c>
      <c r="OS48" s="13">
        <f>IFERROR(IFERROR(IF(VLOOKUP($AN48&amp;HR48&amp;$AO48&amp;HS48,$AN$90:$AN$97,1,0)=$AN48&amp;HR48&amp;$AO48&amp;HS48,$F$5,IF(VLOOKUP(IF(HR48&gt;HS48,$AN48&amp;$AO48,IF(HR48&lt;HS48,$AO48&amp;$AN48,0)),$AO$90:$AO$97,1,0)=IF(HR48&gt;HS48,$AN48&amp;$AO48,IF(HR48&lt;HS48,$AO48&amp;$AN48,0)),$F$6,0)),IF(VLOOKUP(IF(HR48&gt;HS48,$AN48&amp;$AO48,IF(HR48&lt;HS48,$AO48&amp;$AN48,0)),$AO$90:$AO$97,1,0)=IF(HR48&gt;HS48,$AN48&amp;$AO48,IF(HR48&lt;HS48,$AO48&amp;$AN48,0)),$F$6,0)),0)*$AL48</f>
        <v>0</v>
      </c>
      <c r="OT48" s="13">
        <f>IFERROR(IFERROR(IF(VLOOKUP($AN48&amp;HU48&amp;$AO48&amp;HV48,$AN$90:$AN$97,1,0)=$AN48&amp;HU48&amp;$AO48&amp;HV48,$F$5,IF(VLOOKUP(IF(HU48&gt;HV48,$AN48&amp;$AO48,IF(HU48&lt;HV48,$AO48&amp;$AN48,0)),$AO$90:$AO$97,1,0)=IF(HU48&gt;HV48,$AN48&amp;$AO48,IF(HU48&lt;HV48,$AO48&amp;$AN48,0)),$F$6,0)),IF(VLOOKUP(IF(HU48&gt;HV48,$AN48&amp;$AO48,IF(HU48&lt;HV48,$AO48&amp;$AN48,0)),$AO$90:$AO$97,1,0)=IF(HU48&gt;HV48,$AN48&amp;$AO48,IF(HU48&lt;HV48,$AO48&amp;$AN48,0)),$F$6,0)),0)*$AL48</f>
        <v>0</v>
      </c>
      <c r="OU48" s="13">
        <f>IFERROR(IFERROR(IF(VLOOKUP($AN48&amp;HX48&amp;$AO48&amp;HY48,$AN$90:$AN$97,1,0)=$AN48&amp;HX48&amp;$AO48&amp;HY48,$F$5,IF(VLOOKUP(IF(HX48&gt;HY48,$AN48&amp;$AO48,IF(HX48&lt;HY48,$AO48&amp;$AN48,0)),$AO$90:$AO$97,1,0)=IF(HX48&gt;HY48,$AN48&amp;$AO48,IF(HX48&lt;HY48,$AO48&amp;$AN48,0)),$F$6,0)),IF(VLOOKUP(IF(HX48&gt;HY48,$AN48&amp;$AO48,IF(HX48&lt;HY48,$AO48&amp;$AN48,0)),$AO$90:$AO$97,1,0)=IF(HX48&gt;HY48,$AN48&amp;$AO48,IF(HX48&lt;HY48,$AO48&amp;$AN48,0)),$F$6,0)),0)*$AL48</f>
        <v>0</v>
      </c>
      <c r="OV48" s="13">
        <f>IFERROR(IFERROR(IF(VLOOKUP($AN48&amp;IA48&amp;$AO48&amp;IB48,$AN$90:$AN$97,1,0)=$AN48&amp;IA48&amp;$AO48&amp;IB48,$F$5,IF(VLOOKUP(IF(IA48&gt;IB48,$AN48&amp;$AO48,IF(IA48&lt;IB48,$AO48&amp;$AN48,0)),$AO$90:$AO$97,1,0)=IF(IA48&gt;IB48,$AN48&amp;$AO48,IF(IA48&lt;IB48,$AO48&amp;$AN48,0)),$F$6,0)),IF(VLOOKUP(IF(IA48&gt;IB48,$AN48&amp;$AO48,IF(IA48&lt;IB48,$AO48&amp;$AN48,0)),$AO$90:$AO$97,1,0)=IF(IA48&gt;IB48,$AN48&amp;$AO48,IF(IA48&lt;IB48,$AO48&amp;$AN48,0)),$F$6,0)),0)*$AL48</f>
        <v>0</v>
      </c>
      <c r="OW48" s="13">
        <f>IFERROR(IFERROR(IF(VLOOKUP($AN48&amp;ID48&amp;$AO48&amp;IE48,$AN$90:$AN$97,1,0)=$AN48&amp;ID48&amp;$AO48&amp;IE48,$F$5,IF(VLOOKUP(IF(ID48&gt;IE48,$AN48&amp;$AO48,IF(ID48&lt;IE48,$AO48&amp;$AN48,0)),$AO$90:$AO$97,1,0)=IF(ID48&gt;IE48,$AN48&amp;$AO48,IF(ID48&lt;IE48,$AO48&amp;$AN48,0)),$F$6,0)),IF(VLOOKUP(IF(ID48&gt;IE48,$AN48&amp;$AO48,IF(ID48&lt;IE48,$AO48&amp;$AN48,0)),$AO$90:$AO$97,1,0)=IF(ID48&gt;IE48,$AN48&amp;$AO48,IF(ID48&lt;IE48,$AO48&amp;$AN48,0)),$F$6,0)),0)*$AL48</f>
        <v>0</v>
      </c>
      <c r="OX48" s="13">
        <f>IFERROR(IFERROR(IF(VLOOKUP($AN48&amp;IG48&amp;$AO48&amp;IH48,$AN$90:$AN$97,1,0)=$AN48&amp;IG48&amp;$AO48&amp;IH48,$F$5,IF(VLOOKUP(IF(IG48&gt;IH48,$AN48&amp;$AO48,IF(IG48&lt;IH48,$AO48&amp;$AN48,0)),$AO$90:$AO$97,1,0)=IF(IG48&gt;IH48,$AN48&amp;$AO48,IF(IG48&lt;IH48,$AO48&amp;$AN48,0)),$F$6,0)),IF(VLOOKUP(IF(IG48&gt;IH48,$AN48&amp;$AO48,IF(IG48&lt;IH48,$AO48&amp;$AN48,0)),$AO$90:$AO$97,1,0)=IF(IG48&gt;IH48,$AN48&amp;$AO48,IF(IG48&lt;IH48,$AO48&amp;$AN48,0)),$F$6,0)),0)*$AL48</f>
        <v>0</v>
      </c>
      <c r="OY48" s="13">
        <f>IFERROR(IFERROR(IF(VLOOKUP($AN48&amp;IJ48&amp;$AO48&amp;IK48,$AN$90:$AN$97,1,0)=$AN48&amp;IJ48&amp;$AO48&amp;IK48,$F$5,IF(VLOOKUP(IF(IJ48&gt;IK48,$AN48&amp;$AO48,IF(IJ48&lt;IK48,$AO48&amp;$AN48,0)),$AO$90:$AO$97,1,0)=IF(IJ48&gt;IK48,$AN48&amp;$AO48,IF(IJ48&lt;IK48,$AO48&amp;$AN48,0)),$F$6,0)),IF(VLOOKUP(IF(IJ48&gt;IK48,$AN48&amp;$AO48,IF(IJ48&lt;IK48,$AO48&amp;$AN48,0)),$AO$90:$AO$97,1,0)=IF(IJ48&gt;IK48,$AN48&amp;$AO48,IF(IJ48&lt;IK48,$AO48&amp;$AN48,0)),$F$6,0)),0)*$AL48</f>
        <v>0</v>
      </c>
      <c r="OZ48" s="13">
        <f>IFERROR(IFERROR(IF(VLOOKUP($AN48&amp;IM48&amp;$AO48&amp;IN48,$AN$90:$AN$97,1,0)=$AN48&amp;IM48&amp;$AO48&amp;IN48,$F$5,IF(VLOOKUP(IF(IM48&gt;IN48,$AN48&amp;$AO48,IF(IM48&lt;IN48,$AO48&amp;$AN48,0)),$AO$90:$AO$97,1,0)=IF(IM48&gt;IN48,$AN48&amp;$AO48,IF(IM48&lt;IN48,$AO48&amp;$AN48,0)),$F$6,0)),IF(VLOOKUP(IF(IM48&gt;IN48,$AN48&amp;$AO48,IF(IM48&lt;IN48,$AO48&amp;$AN48,0)),$AO$90:$AO$97,1,0)=IF(IM48&gt;IN48,$AN48&amp;$AO48,IF(IM48&lt;IN48,$AO48&amp;$AN48,0)),$F$6,0)),0)*$AL48</f>
        <v>0</v>
      </c>
      <c r="PA48" s="13">
        <f>IFERROR(IFERROR(IF(VLOOKUP($AN48&amp;IP48&amp;$AO48&amp;IQ48,$AN$90:$AN$97,1,0)=$AN48&amp;IP48&amp;$AO48&amp;IQ48,$F$5,IF(VLOOKUP(IF(IP48&gt;IQ48,$AN48&amp;$AO48,IF(IP48&lt;IQ48,$AO48&amp;$AN48,0)),$AO$90:$AO$97,1,0)=IF(IP48&gt;IQ48,$AN48&amp;$AO48,IF(IP48&lt;IQ48,$AO48&amp;$AN48,0)),$F$6,0)),IF(VLOOKUP(IF(IP48&gt;IQ48,$AN48&amp;$AO48,IF(IP48&lt;IQ48,$AO48&amp;$AN48,0)),$AO$90:$AO$97,1,0)=IF(IP48&gt;IQ48,$AN48&amp;$AO48,IF(IP48&lt;IQ48,$AO48&amp;$AN48,0)),$F$6,0)),0)*$AL48</f>
        <v>0</v>
      </c>
      <c r="PB48" s="13">
        <f>IFERROR(IFERROR(IF(VLOOKUP($AN48&amp;IS48&amp;$AO48&amp;IT48,$AN$90:$AN$97,1,0)=$AN48&amp;IS48&amp;$AO48&amp;IT48,$F$5,IF(VLOOKUP(IF(IS48&gt;IT48,$AN48&amp;$AO48,IF(IS48&lt;IT48,$AO48&amp;$AN48,0)),$AO$90:$AO$97,1,0)=IF(IS48&gt;IT48,$AN48&amp;$AO48,IF(IS48&lt;IT48,$AO48&amp;$AN48,0)),$F$6,0)),IF(VLOOKUP(IF(IS48&gt;IT48,$AN48&amp;$AO48,IF(IS48&lt;IT48,$AO48&amp;$AN48,0)),$AO$90:$AO$97,1,0)=IF(IS48&gt;IT48,$AN48&amp;$AO48,IF(IS48&lt;IT48,$AO48&amp;$AN48,0)),$F$6,0)),0)*$AL48</f>
        <v>0</v>
      </c>
      <c r="PC48" s="13">
        <f>IFERROR(IFERROR(IF(VLOOKUP($AN48&amp;IV48&amp;$AO48&amp;IW48,$AN$90:$AN$97,1,0)=$AN48&amp;IV48&amp;$AO48&amp;IW48,$F$5,IF(VLOOKUP(IF(IV48&gt;IW48,$AN48&amp;$AO48,IF(IV48&lt;IW48,$AO48&amp;$AN48,0)),$AO$90:$AO$97,1,0)=IF(IV48&gt;IW48,$AN48&amp;$AO48,IF(IV48&lt;IW48,$AO48&amp;$AN48,0)),$F$6,0)),IF(VLOOKUP(IF(IV48&gt;IW48,$AN48&amp;$AO48,IF(IV48&lt;IW48,$AO48&amp;$AN48,0)),$AO$90:$AO$97,1,0)=IF(IV48&gt;IW48,$AN48&amp;$AO48,IF(IV48&lt;IW48,$AO48&amp;$AN48,0)),$F$6,0)),0)*$AL48</f>
        <v>0</v>
      </c>
      <c r="PD48" s="13">
        <f>IFERROR(IFERROR(IF(VLOOKUP($AN48&amp;IY48&amp;$AO48&amp;IZ48,$AN$90:$AN$97,1,0)=$AN48&amp;IY48&amp;$AO48&amp;IZ48,$F$5,IF(VLOOKUP(IF(IY48&gt;IZ48,$AN48&amp;$AO48,IF(IY48&lt;IZ48,$AO48&amp;$AN48,0)),$AO$90:$AO$97,1,0)=IF(IY48&gt;IZ48,$AN48&amp;$AO48,IF(IY48&lt;IZ48,$AO48&amp;$AN48,0)),$F$6,0)),IF(VLOOKUP(IF(IY48&gt;IZ48,$AN48&amp;$AO48,IF(IY48&lt;IZ48,$AO48&amp;$AN48,0)),$AO$90:$AO$97,1,0)=IF(IY48&gt;IZ48,$AN48&amp;$AO48,IF(IY48&lt;IZ48,$AO48&amp;$AN48,0)),$F$6,0)),0)*$AL48</f>
        <v>0</v>
      </c>
      <c r="PE48" s="13">
        <f>IFERROR(IFERROR(IF(VLOOKUP($AN48&amp;JB48&amp;$AO48&amp;JC48,$AN$90:$AN$97,1,0)=$AN48&amp;JB48&amp;$AO48&amp;JC48,$F$5,IF(VLOOKUP(IF(JB48&gt;JC48,$AN48&amp;$AO48,IF(JB48&lt;JC48,$AO48&amp;$AN48,0)),$AO$90:$AO$97,1,0)=IF(JB48&gt;JC48,$AN48&amp;$AO48,IF(JB48&lt;JC48,$AO48&amp;$AN48,0)),$F$6,0)),IF(VLOOKUP(IF(JB48&gt;JC48,$AN48&amp;$AO48,IF(JB48&lt;JC48,$AO48&amp;$AN48,0)),$AO$90:$AO$97,1,0)=IF(JB48&gt;JC48,$AN48&amp;$AO48,IF(JB48&lt;JC48,$AO48&amp;$AN48,0)),$F$6,0)),0)*$AL48</f>
        <v>0</v>
      </c>
      <c r="PF48" s="13">
        <f>IFERROR(IFERROR(IF(VLOOKUP($AN48&amp;JE48&amp;$AO48&amp;JF48,$AN$90:$AN$97,1,0)=$AN48&amp;JE48&amp;$AO48&amp;JF48,$F$5,IF(VLOOKUP(IF(JE48&gt;JF48,$AN48&amp;$AO48,IF(JE48&lt;JF48,$AO48&amp;$AN48,0)),$AO$90:$AO$97,1,0)=IF(JE48&gt;JF48,$AN48&amp;$AO48,IF(JE48&lt;JF48,$AO48&amp;$AN48,0)),$F$6,0)),IF(VLOOKUP(IF(JE48&gt;JF48,$AN48&amp;$AO48,IF(JE48&lt;JF48,$AO48&amp;$AN48,0)),$AO$90:$AO$97,1,0)=IF(JE48&gt;JF48,$AN48&amp;$AO48,IF(JE48&lt;JF48,$AO48&amp;$AN48,0)),$F$6,0)),0)*$AL48</f>
        <v>0</v>
      </c>
      <c r="PG48" s="13">
        <f>IFERROR(IFERROR(IF(VLOOKUP($AN48&amp;JH48&amp;$AO48&amp;JI48,$AN$90:$AN$97,1,0)=$AN48&amp;JH48&amp;$AO48&amp;JI48,$F$5,IF(VLOOKUP(IF(JH48&gt;JI48,$AN48&amp;$AO48,IF(JH48&lt;JI48,$AO48&amp;$AN48,0)),$AO$90:$AO$97,1,0)=IF(JH48&gt;JI48,$AN48&amp;$AO48,IF(JH48&lt;JI48,$AO48&amp;$AN48,0)),$F$6,0)),IF(VLOOKUP(IF(JH48&gt;JI48,$AN48&amp;$AO48,IF(JH48&lt;JI48,$AO48&amp;$AN48,0)),$AO$90:$AO$97,1,0)=IF(JH48&gt;JI48,$AN48&amp;$AO48,IF(JH48&lt;JI48,$AO48&amp;$AN48,0)),$F$6,0)),0)*$AL48</f>
        <v>0</v>
      </c>
      <c r="PH48" s="13">
        <f>IFERROR(IFERROR(IF(VLOOKUP($AN48&amp;JK48&amp;$AO48&amp;JL48,$AN$90:$AN$97,1,0)=$AN48&amp;JK48&amp;$AO48&amp;JL48,$F$5,IF(VLOOKUP(IF(JK48&gt;JL48,$AN48&amp;$AO48,IF(JK48&lt;JL48,$AO48&amp;$AN48,0)),$AO$90:$AO$97,1,0)=IF(JK48&gt;JL48,$AN48&amp;$AO48,IF(JK48&lt;JL48,$AO48&amp;$AN48,0)),$F$6,0)),IF(VLOOKUP(IF(JK48&gt;JL48,$AN48&amp;$AO48,IF(JK48&lt;JL48,$AO48&amp;$AN48,0)),$AO$90:$AO$97,1,0)=IF(JK48&gt;JL48,$AN48&amp;$AO48,IF(JK48&lt;JL48,$AO48&amp;$AN48,0)),$F$6,0)),0)*$AL48</f>
        <v>0</v>
      </c>
      <c r="PI48" s="13">
        <f>IFERROR(IFERROR(IF(VLOOKUP($AN48&amp;JN48&amp;$AO48&amp;JO48,$AN$90:$AN$97,1,0)=$AN48&amp;JN48&amp;$AO48&amp;JO48,$F$5,IF(VLOOKUP(IF(JN48&gt;JO48,$AN48&amp;$AO48,IF(JN48&lt;JO48,$AO48&amp;$AN48,0)),$AO$90:$AO$97,1,0)=IF(JN48&gt;JO48,$AN48&amp;$AO48,IF(JN48&lt;JO48,$AO48&amp;$AN48,0)),$F$6,0)),IF(VLOOKUP(IF(JN48&gt;JO48,$AN48&amp;$AO48,IF(JN48&lt;JO48,$AO48&amp;$AN48,0)),$AO$90:$AO$97,1,0)=IF(JN48&gt;JO48,$AN48&amp;$AO48,IF(JN48&lt;JO48,$AO48&amp;$AN48,0)),$F$6,0)),0)*$AL48</f>
        <v>0</v>
      </c>
      <c r="PJ48" s="13">
        <f>IFERROR(IFERROR(IF(VLOOKUP($AN48&amp;JQ48&amp;$AO48&amp;JR48,$AN$90:$AN$97,1,0)=$AN48&amp;JQ48&amp;$AO48&amp;JR48,$F$5,IF(VLOOKUP(IF(JQ48&gt;JR48,$AN48&amp;$AO48,IF(JQ48&lt;JR48,$AO48&amp;$AN48,0)),$AO$90:$AO$97,1,0)=IF(JQ48&gt;JR48,$AN48&amp;$AO48,IF(JQ48&lt;JR48,$AO48&amp;$AN48,0)),$F$6,0)),IF(VLOOKUP(IF(JQ48&gt;JR48,$AN48&amp;$AO48,IF(JQ48&lt;JR48,$AO48&amp;$AN48,0)),$AO$90:$AO$97,1,0)=IF(JQ48&gt;JR48,$AN48&amp;$AO48,IF(JQ48&lt;JR48,$AO48&amp;$AN48,0)),$F$6,0)),0)*$AL48</f>
        <v>0</v>
      </c>
      <c r="PK48" s="13">
        <f>IFERROR(IFERROR(IF(VLOOKUP($AN48&amp;JT48&amp;$AO48&amp;JU48,$AN$90:$AN$97,1,0)=$AN48&amp;JT48&amp;$AO48&amp;JU48,$F$5,IF(VLOOKUP(IF(JT48&gt;JU48,$AN48&amp;$AO48,IF(JT48&lt;JU48,$AO48&amp;$AN48,0)),$AO$90:$AO$97,1,0)=IF(JT48&gt;JU48,$AN48&amp;$AO48,IF(JT48&lt;JU48,$AO48&amp;$AN48,0)),$F$6,0)),IF(VLOOKUP(IF(JT48&gt;JU48,$AN48&amp;$AO48,IF(JT48&lt;JU48,$AO48&amp;$AN48,0)),$AO$90:$AO$97,1,0)=IF(JT48&gt;JU48,$AN48&amp;$AO48,IF(JT48&lt;JU48,$AO48&amp;$AN48,0)),$F$6,0)),0)*$AL48</f>
        <v>0</v>
      </c>
      <c r="PL48" s="13">
        <f>IFERROR(IFERROR(IF(VLOOKUP($AN48&amp;JW48&amp;$AO48&amp;JX48,$AN$90:$AN$97,1,0)=$AN48&amp;JW48&amp;$AO48&amp;JX48,$F$5,IF(VLOOKUP(IF(JW48&gt;JX48,$AN48&amp;$AO48,IF(JW48&lt;JX48,$AO48&amp;$AN48,0)),$AO$90:$AO$97,1,0)=IF(JW48&gt;JX48,$AN48&amp;$AO48,IF(JW48&lt;JX48,$AO48&amp;$AN48,0)),$F$6,0)),IF(VLOOKUP(IF(JW48&gt;JX48,$AN48&amp;$AO48,IF(JW48&lt;JX48,$AO48&amp;$AN48,0)),$AO$90:$AO$97,1,0)=IF(JW48&gt;JX48,$AN48&amp;$AO48,IF(JW48&lt;JX48,$AO48&amp;$AN48,0)),$F$6,0)),0)*$AL48</f>
        <v>0</v>
      </c>
      <c r="PM48" s="13">
        <f>IFERROR(IFERROR(IF(VLOOKUP($AN48&amp;JZ48&amp;$AO48&amp;KA48,$AN$90:$AN$97,1,0)=$AN48&amp;JZ48&amp;$AO48&amp;KA48,$F$5,IF(VLOOKUP(IF(JZ48&gt;KA48,$AN48&amp;$AO48,IF(JZ48&lt;KA48,$AO48&amp;$AN48,0)),$AO$90:$AO$97,1,0)=IF(JZ48&gt;KA48,$AN48&amp;$AO48,IF(JZ48&lt;KA48,$AO48&amp;$AN48,0)),$F$6,0)),IF(VLOOKUP(IF(JZ48&gt;KA48,$AN48&amp;$AO48,IF(JZ48&lt;KA48,$AO48&amp;$AN48,0)),$AO$90:$AO$97,1,0)=IF(JZ48&gt;KA48,$AN48&amp;$AO48,IF(JZ48&lt;KA48,$AO48&amp;$AN48,0)),$F$6,0)),0)*$AL48</f>
        <v>0</v>
      </c>
      <c r="PN48" s="13">
        <f>IFERROR(IFERROR(IF(VLOOKUP($AN48&amp;KC48&amp;$AO48&amp;KD48,$AN$90:$AN$97,1,0)=$AN48&amp;KC48&amp;$AO48&amp;KD48,$F$5,IF(VLOOKUP(IF(KC48&gt;KD48,$AN48&amp;$AO48,IF(KC48&lt;KD48,$AO48&amp;$AN48,0)),$AO$90:$AO$97,1,0)=IF(KC48&gt;KD48,$AN48&amp;$AO48,IF(KC48&lt;KD48,$AO48&amp;$AN48,0)),$F$6,0)),IF(VLOOKUP(IF(KC48&gt;KD48,$AN48&amp;$AO48,IF(KC48&lt;KD48,$AO48&amp;$AN48,0)),$AO$90:$AO$97,1,0)=IF(KC48&gt;KD48,$AN48&amp;$AO48,IF(KC48&lt;KD48,$AO48&amp;$AN48,0)),$F$6,0)),0)*$AL48</f>
        <v>0</v>
      </c>
      <c r="PO48" s="13">
        <f>IFERROR(IFERROR(IF(VLOOKUP($AN48&amp;KF48&amp;$AO48&amp;KG48,$AN$90:$AN$97,1,0)=$AN48&amp;KF48&amp;$AO48&amp;KG48,$F$5,IF(VLOOKUP(IF(KF48&gt;KG48,$AN48&amp;$AO48,IF(KF48&lt;KG48,$AO48&amp;$AN48,0)),$AO$90:$AO$97,1,0)=IF(KF48&gt;KG48,$AN48&amp;$AO48,IF(KF48&lt;KG48,$AO48&amp;$AN48,0)),$F$6,0)),IF(VLOOKUP(IF(KF48&gt;KG48,$AN48&amp;$AO48,IF(KF48&lt;KG48,$AO48&amp;$AN48,0)),$AO$90:$AO$97,1,0)=IF(KF48&gt;KG48,$AN48&amp;$AO48,IF(KF48&lt;KG48,$AO48&amp;$AN48,0)),$F$6,0)),0)*$AL48</f>
        <v>0</v>
      </c>
      <c r="PP48" s="13">
        <f>IFERROR(IFERROR(IF(VLOOKUP($AN48&amp;KI48&amp;$AO48&amp;KJ48,$AN$90:$AN$97,1,0)=$AN48&amp;KI48&amp;$AO48&amp;KJ48,$F$5,IF(VLOOKUP(IF(KI48&gt;KJ48,$AN48&amp;$AO48,IF(KI48&lt;KJ48,$AO48&amp;$AN48,0)),$AO$90:$AO$97,1,0)=IF(KI48&gt;KJ48,$AN48&amp;$AO48,IF(KI48&lt;KJ48,$AO48&amp;$AN48,0)),$F$6,0)),IF(VLOOKUP(IF(KI48&gt;KJ48,$AN48&amp;$AO48,IF(KI48&lt;KJ48,$AO48&amp;$AN48,0)),$AO$90:$AO$97,1,0)=IF(KI48&gt;KJ48,$AN48&amp;$AO48,IF(KI48&lt;KJ48,$AO48&amp;$AN48,0)),$F$6,0)),0)*$AL48</f>
        <v>0</v>
      </c>
      <c r="PQ48" s="13">
        <f>IFERROR(IFERROR(IF(VLOOKUP($AN48&amp;KL48&amp;$AO48&amp;KM48,$AN$90:$AN$97,1,0)=$AN48&amp;KL48&amp;$AO48&amp;KM48,$F$5,IF(VLOOKUP(IF(KL48&gt;KM48,$AN48&amp;$AO48,IF(KL48&lt;KM48,$AO48&amp;$AN48,0)),$AO$90:$AO$97,1,0)=IF(KL48&gt;KM48,$AN48&amp;$AO48,IF(KL48&lt;KM48,$AO48&amp;$AN48,0)),$F$6,0)),IF(VLOOKUP(IF(KL48&gt;KM48,$AN48&amp;$AO48,IF(KL48&lt;KM48,$AO48&amp;$AN48,0)),$AO$90:$AO$97,1,0)=IF(KL48&gt;KM48,$AN48&amp;$AO48,IF(KL48&lt;KM48,$AO48&amp;$AN48,0)),$F$6,0)),0)*$AL48</f>
        <v>0</v>
      </c>
      <c r="PR48" s="13">
        <f>IFERROR(IFERROR(IF(VLOOKUP($AN48&amp;KO48&amp;$AO48&amp;KP48,$AN$90:$AN$97,1,0)=$AN48&amp;KO48&amp;$AO48&amp;KP48,$F$5,IF(VLOOKUP(IF(KO48&gt;KP48,$AN48&amp;$AO48,IF(KO48&lt;KP48,$AO48&amp;$AN48,0)),$AO$90:$AO$97,1,0)=IF(KO48&gt;KP48,$AN48&amp;$AO48,IF(KO48&lt;KP48,$AO48&amp;$AN48,0)),$F$6,0)),IF(VLOOKUP(IF(KO48&gt;KP48,$AN48&amp;$AO48,IF(KO48&lt;KP48,$AO48&amp;$AN48,0)),$AO$90:$AO$97,1,0)=IF(KO48&gt;KP48,$AN48&amp;$AO48,IF(KO48&lt;KP48,$AO48&amp;$AN48,0)),$F$6,0)),0)*$AL48</f>
        <v>0</v>
      </c>
      <c r="PS48" s="13">
        <f>IFERROR(IFERROR(IF(VLOOKUP($AN48&amp;KR48&amp;$AO48&amp;KS48,$AN$90:$AN$97,1,0)=$AN48&amp;KR48&amp;$AO48&amp;KS48,$F$5,IF(VLOOKUP(IF(KR48&gt;KS48,$AN48&amp;$AO48,IF(KR48&lt;KS48,$AO48&amp;$AN48,0)),$AO$90:$AO$97,1,0)=IF(KR48&gt;KS48,$AN48&amp;$AO48,IF(KR48&lt;KS48,$AO48&amp;$AN48,0)),$F$6,0)),IF(VLOOKUP(IF(KR48&gt;KS48,$AN48&amp;$AO48,IF(KR48&lt;KS48,$AO48&amp;$AN48,0)),$AO$90:$AO$97,1,0)=IF(KR48&gt;KS48,$AN48&amp;$AO48,IF(KR48&lt;KS48,$AO48&amp;$AN48,0)),$F$6,0)),0)*$AL48</f>
        <v>0</v>
      </c>
      <c r="PT48" s="13">
        <f>IFERROR(IFERROR(IF(VLOOKUP($AN48&amp;KU48&amp;$AO48&amp;KV48,$AN$90:$AN$97,1,0)=$AN48&amp;KU48&amp;$AO48&amp;KV48,$F$5,IF(VLOOKUP(IF(KU48&gt;KV48,$AN48&amp;$AO48,IF(KU48&lt;KV48,$AO48&amp;$AN48,0)),$AO$90:$AO$97,1,0)=IF(KU48&gt;KV48,$AN48&amp;$AO48,IF(KU48&lt;KV48,$AO48&amp;$AN48,0)),$F$6,0)),IF(VLOOKUP(IF(KU48&gt;KV48,$AN48&amp;$AO48,IF(KU48&lt;KV48,$AO48&amp;$AN48,0)),$AO$90:$AO$97,1,0)=IF(KU48&gt;KV48,$AN48&amp;$AO48,IF(KU48&lt;KV48,$AO48&amp;$AN48,0)),$F$6,0)),0)*$AL48</f>
        <v>0</v>
      </c>
      <c r="PU48" s="13">
        <f>IFERROR(IFERROR(IF(VLOOKUP($AN48&amp;KX48&amp;$AO48&amp;KY48,$AN$90:$AN$97,1,0)=$AN48&amp;KX48&amp;$AO48&amp;KY48,$F$5,IF(VLOOKUP(IF(KX48&gt;KY48,$AN48&amp;$AO48,IF(KX48&lt;KY48,$AO48&amp;$AN48,0)),$AO$90:$AO$97,1,0)=IF(KX48&gt;KY48,$AN48&amp;$AO48,IF(KX48&lt;KY48,$AO48&amp;$AN48,0)),$F$6,0)),IF(VLOOKUP(IF(KX48&gt;KY48,$AN48&amp;$AO48,IF(KX48&lt;KY48,$AO48&amp;$AN48,0)),$AO$90:$AO$97,1,0)=IF(KX48&gt;KY48,$AN48&amp;$AO48,IF(KX48&lt;KY48,$AO48&amp;$AN48,0)),$F$6,0)),0)*$AL48</f>
        <v>0</v>
      </c>
      <c r="PV48" s="13">
        <f>IFERROR(IFERROR(IF(VLOOKUP($AN48&amp;LA48&amp;$AO48&amp;LB48,$AN$90:$AN$97,1,0)=$AN48&amp;LA48&amp;$AO48&amp;LB48,$F$5,IF(VLOOKUP(IF(LA48&gt;LB48,$AN48&amp;$AO48,IF(LA48&lt;LB48,$AO48&amp;$AN48,0)),$AO$90:$AO$97,1,0)=IF(LA48&gt;LB48,$AN48&amp;$AO48,IF(LA48&lt;LB48,$AO48&amp;$AN48,0)),$F$6,0)),IF(VLOOKUP(IF(LA48&gt;LB48,$AN48&amp;$AO48,IF(LA48&lt;LB48,$AO48&amp;$AN48,0)),$AO$90:$AO$97,1,0)=IF(LA48&gt;LB48,$AN48&amp;$AO48,IF(LA48&lt;LB48,$AO48&amp;$AN48,0)),$F$6,0)),0)*$AL48</f>
        <v>0</v>
      </c>
      <c r="PW48" s="13">
        <f>IFERROR(IFERROR(IF(VLOOKUP($AN48&amp;LD48&amp;$AO48&amp;LE48,$AN$90:$AN$97,1,0)=$AN48&amp;LD48&amp;$AO48&amp;LE48,$F$5,IF(VLOOKUP(IF(LD48&gt;LE48,$AN48&amp;$AO48,IF(LD48&lt;LE48,$AO48&amp;$AN48,0)),$AO$90:$AO$97,1,0)=IF(LD48&gt;LE48,$AN48&amp;$AO48,IF(LD48&lt;LE48,$AO48&amp;$AN48,0)),$F$6,0)),IF(VLOOKUP(IF(LD48&gt;LE48,$AN48&amp;$AO48,IF(LD48&lt;LE48,$AO48&amp;$AN48,0)),$AO$90:$AO$97,1,0)=IF(LD48&gt;LE48,$AN48&amp;$AO48,IF(LD48&lt;LE48,$AO48&amp;$AN48,0)),$F$6,0)),0)*$AL48</f>
        <v>0</v>
      </c>
      <c r="PX48" s="13">
        <f>IFERROR(IFERROR(IF(VLOOKUP($AN48&amp;LG48&amp;$AO48&amp;LH48,$AN$90:$AN$97,1,0)=$AN48&amp;LG48&amp;$AO48&amp;LH48,$F$5,IF(VLOOKUP(IF(LG48&gt;LH48,$AN48&amp;$AO48,IF(LG48&lt;LH48,$AO48&amp;$AN48,0)),$AO$90:$AO$97,1,0)=IF(LG48&gt;LH48,$AN48&amp;$AO48,IF(LG48&lt;LH48,$AO48&amp;$AN48,0)),$F$6,0)),IF(VLOOKUP(IF(LG48&gt;LH48,$AN48&amp;$AO48,IF(LG48&lt;LH48,$AO48&amp;$AN48,0)),$AO$90:$AO$97,1,0)=IF(LG48&gt;LH48,$AN48&amp;$AO48,IF(LG48&lt;LH48,$AO48&amp;$AN48,0)),$F$6,0)),0)*$AL48</f>
        <v>0</v>
      </c>
      <c r="PY48" s="13">
        <f>IFERROR(IFERROR(IF(VLOOKUP($AN48&amp;LJ48&amp;$AO48&amp;LK48,$AN$90:$AN$97,1,0)=$AN48&amp;LJ48&amp;$AO48&amp;LK48,$F$5,IF(VLOOKUP(IF(LJ48&gt;LK48,$AN48&amp;$AO48,IF(LJ48&lt;LK48,$AO48&amp;$AN48,0)),$AO$90:$AO$97,1,0)=IF(LJ48&gt;LK48,$AN48&amp;$AO48,IF(LJ48&lt;LK48,$AO48&amp;$AN48,0)),$F$6,0)),IF(VLOOKUP(IF(LJ48&gt;LK48,$AN48&amp;$AO48,IF(LJ48&lt;LK48,$AO48&amp;$AN48,0)),$AO$90:$AO$97,1,0)=IF(LJ48&gt;LK48,$AN48&amp;$AO48,IF(LJ48&lt;LK48,$AO48&amp;$AN48,0)),$F$6,0)),0)*$AL48</f>
        <v>0</v>
      </c>
      <c r="PZ48" s="13">
        <f>IFERROR(IFERROR(IF(VLOOKUP($AN48&amp;LM48&amp;$AO48&amp;LN48,$AN$90:$AN$97,1,0)=$AN48&amp;LM48&amp;$AO48&amp;LN48,$F$5,IF(VLOOKUP(IF(LM48&gt;LN48,$AN48&amp;$AO48,IF(LM48&lt;LN48,$AO48&amp;$AN48,0)),$AO$90:$AO$97,1,0)=IF(LM48&gt;LN48,$AN48&amp;$AO48,IF(LM48&lt;LN48,$AO48&amp;$AN48,0)),$F$6,0)),IF(VLOOKUP(IF(LM48&gt;LN48,$AN48&amp;$AO48,IF(LM48&lt;LN48,$AO48&amp;$AN48,0)),$AO$90:$AO$97,1,0)=IF(LM48&gt;LN48,$AN48&amp;$AO48,IF(LM48&lt;LN48,$AO48&amp;$AN48,0)),$F$6,0)),0)*$AL48</f>
        <v>0</v>
      </c>
      <c r="QA48" s="13">
        <f>IFERROR(IFERROR(IF(VLOOKUP($AN48&amp;LP48&amp;$AO48&amp;LQ48,$AN$90:$AN$97,1,0)=$AN48&amp;LP48&amp;$AO48&amp;LQ48,$F$5,IF(VLOOKUP(IF(LP48&gt;LQ48,$AN48&amp;$AO48,IF(LP48&lt;LQ48,$AO48&amp;$AN48,0)),$AO$90:$AO$97,1,0)=IF(LP48&gt;LQ48,$AN48&amp;$AO48,IF(LP48&lt;LQ48,$AO48&amp;$AN48,0)),$F$6,0)),IF(VLOOKUP(IF(LP48&gt;LQ48,$AN48&amp;$AO48,IF(LP48&lt;LQ48,$AO48&amp;$AN48,0)),$AO$90:$AO$97,1,0)=IF(LP48&gt;LQ48,$AN48&amp;$AO48,IF(LP48&lt;LQ48,$AO48&amp;$AN48,0)),$F$6,0)),0)*$AL48</f>
        <v>0</v>
      </c>
      <c r="QB48" s="13">
        <f>IFERROR(IFERROR(IF(VLOOKUP($AN48&amp;LS48&amp;$AO48&amp;LT48,$AN$90:$AN$97,1,0)=$AN48&amp;LS48&amp;$AO48&amp;LT48,$F$5,IF(VLOOKUP(IF(LS48&gt;LT48,$AN48&amp;$AO48,IF(LS48&lt;LT48,$AO48&amp;$AN48,0)),$AO$90:$AO$97,1,0)=IF(LS48&gt;LT48,$AN48&amp;$AO48,IF(LS48&lt;LT48,$AO48&amp;$AN48,0)),$F$6,0)),IF(VLOOKUP(IF(LS48&gt;LT48,$AN48&amp;$AO48,IF(LS48&lt;LT48,$AO48&amp;$AN48,0)),$AO$90:$AO$97,1,0)=IF(LS48&gt;LT48,$AN48&amp;$AO48,IF(LS48&lt;LT48,$AO48&amp;$AN48,0)),$F$6,0)),0)*$AL48</f>
        <v>0</v>
      </c>
      <c r="QC48" s="13">
        <f>IFERROR(IFERROR(IF(VLOOKUP($AN48&amp;LV48&amp;$AO48&amp;LW48,$AN$90:$AN$97,1,0)=$AN48&amp;LV48&amp;$AO48&amp;LW48,$F$5,IF(VLOOKUP(IF(LV48&gt;LW48,$AN48&amp;$AO48,IF(LV48&lt;LW48,$AO48&amp;$AN48,0)),$AO$90:$AO$97,1,0)=IF(LV48&gt;LW48,$AN48&amp;$AO48,IF(LV48&lt;LW48,$AO48&amp;$AN48,0)),$F$6,0)),IF(VLOOKUP(IF(LV48&gt;LW48,$AN48&amp;$AO48,IF(LV48&lt;LW48,$AO48&amp;$AN48,0)),$AO$90:$AO$97,1,0)=IF(LV48&gt;LW48,$AN48&amp;$AO48,IF(LV48&lt;LW48,$AO48&amp;$AN48,0)),$F$6,0)),0)*$AL48</f>
        <v>0</v>
      </c>
      <c r="QD48" s="13">
        <f>IFERROR(IFERROR(IF(VLOOKUP($AN48&amp;LY48&amp;$AO48&amp;LZ48,$AN$90:$AN$97,1,0)=$AN48&amp;LY48&amp;$AO48&amp;LZ48,$F$5,IF(VLOOKUP(IF(LY48&gt;LZ48,$AN48&amp;$AO48,IF(LY48&lt;LZ48,$AO48&amp;$AN48,0)),$AO$90:$AO$97,1,0)=IF(LY48&gt;LZ48,$AN48&amp;$AO48,IF(LY48&lt;LZ48,$AO48&amp;$AN48,0)),$F$6,0)),IF(VLOOKUP(IF(LY48&gt;LZ48,$AN48&amp;$AO48,IF(LY48&lt;LZ48,$AO48&amp;$AN48,0)),$AO$90:$AO$97,1,0)=IF(LY48&gt;LZ48,$AN48&amp;$AO48,IF(LY48&lt;LZ48,$AO48&amp;$AN48,0)),$F$6,0)),0)*$AL48</f>
        <v>0</v>
      </c>
      <c r="QE48" s="13">
        <f>IFERROR(IFERROR(IF(VLOOKUP($AN48&amp;MB48&amp;$AO48&amp;MC48,$AN$90:$AN$97,1,0)=$AN48&amp;MB48&amp;$AO48&amp;MC48,$F$5,IF(VLOOKUP(IF(MB48&gt;MC48,$AN48&amp;$AO48,IF(MB48&lt;MC48,$AO48&amp;$AN48,0)),$AO$90:$AO$97,1,0)=IF(MB48&gt;MC48,$AN48&amp;$AO48,IF(MB48&lt;MC48,$AO48&amp;$AN48,0)),$F$6,0)),IF(VLOOKUP(IF(MB48&gt;MC48,$AN48&amp;$AO48,IF(MB48&lt;MC48,$AO48&amp;$AN48,0)),$AO$90:$AO$97,1,0)=IF(MB48&gt;MC48,$AN48&amp;$AO48,IF(MB48&lt;MC48,$AO48&amp;$AN48,0)),$F$6,0)),0)*$AL48</f>
        <v>0</v>
      </c>
      <c r="QF48" s="13">
        <f>IFERROR(IFERROR(IF(VLOOKUP($AN48&amp;ME48&amp;$AO48&amp;MF48,$AN$90:$AN$97,1,0)=$AN48&amp;ME48&amp;$AO48&amp;MF48,$F$5,IF(VLOOKUP(IF(ME48&gt;MF48,$AN48&amp;$AO48,IF(ME48&lt;MF48,$AO48&amp;$AN48,0)),$AO$90:$AO$97,1,0)=IF(ME48&gt;MF48,$AN48&amp;$AO48,IF(ME48&lt;MF48,$AO48&amp;$AN48,0)),$F$6,0)),IF(VLOOKUP(IF(ME48&gt;MF48,$AN48&amp;$AO48,IF(ME48&lt;MF48,$AO48&amp;$AN48,0)),$AO$90:$AO$97,1,0)=IF(ME48&gt;MF48,$AN48&amp;$AO48,IF(ME48&lt;MF48,$AO48&amp;$AN48,0)),$F$6,0)),0)*$AL48</f>
        <v>0</v>
      </c>
      <c r="QN48" s="13">
        <f>RANK(QQ48,$QQ$4:$QQ$69)+COUNTIF(QQ$4:QQ48,QQ48)-1</f>
        <v>45</v>
      </c>
      <c r="QO48" s="29">
        <f t="array" ref="QO48">SUM(IF(QQ48&lt;$QQ$4:$QQ$69,1/COUNTIF($QQ$4:$QQ$69,$QQ$4:$QQ$69)))+1</f>
        <v>1</v>
      </c>
      <c r="QP48" s="11" t="str">
        <f>Sheet3!R46</f>
        <v>M. Mandzukic (Croatia)</v>
      </c>
      <c r="QQ48" s="13">
        <f t="shared" si="226"/>
        <v>0</v>
      </c>
    </row>
    <row r="49" spans="1:463">
      <c r="J49" s="10">
        <f t="shared" si="222"/>
        <v>46</v>
      </c>
      <c r="K49" s="39" t="str">
        <f>IFERROR(IF(L49="","",IF(ISNUMBER(MATCH(HLOOKUP($J49,$MK$74:$QF$89,($QG$79-$QG$74+1),0),K$4:K48,0)),"",HLOOKUP($J49,$MK$74:$QF$89,($QG$79-$QG$74+1),0))),"")</f>
        <v/>
      </c>
      <c r="L49" s="40" t="str">
        <f t="shared" si="215"/>
        <v/>
      </c>
      <c r="M49" s="41" t="str">
        <f t="array" ref="M49">IFERROR(IF(HLOOKUP($J49,$MK$74:$QF$89,($QG$83-$QG$74+1),0)=0,"",HLOOKUP($J49,$MK$74:$QF$89,($QG$83-$QG$74+1),0)),0)</f>
        <v/>
      </c>
      <c r="N49" s="10"/>
      <c r="O49" s="10">
        <f t="shared" si="223"/>
        <v>46</v>
      </c>
      <c r="P49" s="39" t="str">
        <f>IFERROR(IF(Q49="","",IF(ISNUMBER(MATCH(HLOOKUP($T49,$MK$75:$OP$89,($QG$80-$QG$75+1),0),P$4:P48,0)),"",HLOOKUP($T49,$MK$75:$OP$89,($QG$80-$QG$75+1),0))),"")</f>
        <v/>
      </c>
      <c r="Q49" s="40" t="str">
        <f t="shared" si="217"/>
        <v/>
      </c>
      <c r="R49" s="41" t="str">
        <f t="array" ref="R49">IFERROR(IF(HLOOKUP($O49,$MK$75:$QF$89,($QG$89-$QG$75+1),0)=0,"",HLOOKUP($O49,$MK$75:$QF$89,($QG$89-$QG$75+1),0)),0)</f>
        <v/>
      </c>
      <c r="S49" s="10"/>
      <c r="T49" s="10">
        <f t="shared" si="224"/>
        <v>46</v>
      </c>
      <c r="U49" s="39" t="str">
        <f>IFERROR(IF(V49="","",IF(ISNUMBER(MATCH(HLOOKUP($O49,$MK$76:$QF$89,($QG$81-$QG$76+1),0),U$4:U48,0)),"",HLOOKUP($O49,$MK$76:$QF$89,($QG$81-$QG$76+1),0))),"")</f>
        <v/>
      </c>
      <c r="V49" s="40" t="str">
        <f t="shared" si="225"/>
        <v/>
      </c>
      <c r="W49" s="41" t="str">
        <f t="array" ref="W49">IFERROR(IF(HLOOKUP($T49,$MK$76:$QF$89,($QG$87-$QG$76+1),0)=0,"",HLOOKUP($T49,$MK$76:$QF$89,($QG$87-$QG$76+1),0)),0)</f>
        <v/>
      </c>
      <c r="Y49" s="9">
        <v>18</v>
      </c>
      <c r="Z49" s="39" t="str">
        <f>IFERROR(IF(AA49="","",IF(ISNUMBER(MATCH(VLOOKUP($Y50,$QN$4:$QQ$69,2,0),Z$31:Z48,0)),"",VLOOKUP($Y50,$QN$4:$QQ$69,2,0))),"")</f>
        <v/>
      </c>
      <c r="AA49" s="40" t="str">
        <f t="shared" si="219"/>
        <v/>
      </c>
      <c r="AB49" s="42" t="str">
        <f t="shared" si="220"/>
        <v/>
      </c>
      <c r="AC49" s="43" t="str">
        <f t="shared" si="221"/>
        <v/>
      </c>
      <c r="AE49" s="29">
        <f t="array" ref="AE49">IFERROR(SUM(IF(AG49&lt;$AG$4:$AG$69,1/COUNTIF($AG$4:$AG$69,$AG$4:$AG$69)))+1,0)</f>
        <v>1</v>
      </c>
      <c r="AF49" s="44" t="str">
        <f>Sheet3!R47</f>
        <v>M. Ozil (Germany)</v>
      </c>
      <c r="AG49" s="45">
        <v>0</v>
      </c>
      <c r="AH49" s="29">
        <f t="shared" si="212"/>
        <v>15</v>
      </c>
      <c r="AL49" s="13">
        <f>IF(OR(ISBLANK('Euro 2016'!L74),ISBLANK('Euro 2016'!M74)),0,1)</f>
        <v>1</v>
      </c>
      <c r="AM49" s="11" t="s">
        <v>2574</v>
      </c>
      <c r="AN49" s="11" t="str">
        <f>IFERROR(VLOOKUP(IF(VLOOKUP($AM49,'Euro 2016'!$B$23:$N$87,10,0)="","",VLOOKUP($AM49,'Euro 2016'!$B$23:$N$87,10,0)),Sheet2!$A:$B,2,0),"")</f>
        <v>Wales</v>
      </c>
      <c r="AO49" s="11" t="str">
        <f>IFERROR(VLOOKUP(IF(VLOOKUP($AM49,'Euro 2016'!$B$23:$N$87,13,0)="","",VLOOKUP($AM49,'Euro 2016'!$B$23:$N$87,13,0)),Sheet2!$A:$B,2,0),"")</f>
        <v>Republic of Ireland</v>
      </c>
      <c r="AQ49" s="13">
        <f>IFERROR(IF(VLOOKUP($AM49,'Euro 2016'!$B$23:$N$87,11,0)="","",VLOOKUP($AM49,'Euro 2016'!$B$23:$N$87,11,0)),"")</f>
        <v>3</v>
      </c>
      <c r="AR49" s="13">
        <f>IFERROR(IF(VLOOKUP($AM49,'Euro 2016'!$B$23:$N$87,12,0)="","",VLOOKUP($AM49,'Euro 2016'!$B$23:$N$87,12,0)),"")</f>
        <v>1</v>
      </c>
      <c r="AT49" s="46"/>
      <c r="AU49" s="47"/>
      <c r="AV49" s="55"/>
      <c r="AW49" s="48"/>
      <c r="AX49" s="49"/>
      <c r="AY49" s="55"/>
      <c r="AZ49" s="46"/>
      <c r="BA49" s="47"/>
      <c r="BB49" s="55"/>
      <c r="BC49" s="48"/>
      <c r="BD49" s="49"/>
      <c r="BE49" s="55"/>
      <c r="BF49" s="46"/>
      <c r="BG49" s="47"/>
      <c r="BH49" s="55"/>
      <c r="BI49" s="48"/>
      <c r="BJ49" s="49"/>
      <c r="BK49" s="55"/>
      <c r="BL49" s="46"/>
      <c r="BM49" s="47"/>
      <c r="BN49" s="55"/>
      <c r="BO49" s="48"/>
      <c r="BP49" s="49"/>
      <c r="BQ49" s="55"/>
      <c r="BR49" s="46"/>
      <c r="BS49" s="47"/>
      <c r="BT49" s="55"/>
      <c r="BU49" s="48"/>
      <c r="BV49" s="49"/>
      <c r="BW49" s="55"/>
      <c r="BX49" s="46"/>
      <c r="BY49" s="47"/>
      <c r="BZ49" s="55"/>
      <c r="CA49" s="48"/>
      <c r="CB49" s="49"/>
      <c r="CC49" s="55"/>
      <c r="CD49" s="46"/>
      <c r="CE49" s="47"/>
      <c r="CF49" s="55"/>
      <c r="CG49" s="48"/>
      <c r="CH49" s="49"/>
      <c r="CI49" s="55"/>
      <c r="CJ49" s="46"/>
      <c r="CK49" s="47"/>
      <c r="CL49" s="55"/>
      <c r="CM49" s="48"/>
      <c r="CN49" s="49"/>
      <c r="CO49" s="55"/>
      <c r="CP49" s="46"/>
      <c r="CQ49" s="47"/>
      <c r="CR49" s="55"/>
      <c r="CS49" s="48"/>
      <c r="CT49" s="49"/>
      <c r="CU49" s="55"/>
      <c r="CV49" s="46"/>
      <c r="CW49" s="47"/>
      <c r="CX49" s="55"/>
      <c r="CY49" s="48"/>
      <c r="CZ49" s="49"/>
      <c r="DA49" s="55"/>
      <c r="DB49" s="46"/>
      <c r="DC49" s="47"/>
      <c r="DD49" s="55"/>
      <c r="DE49" s="48"/>
      <c r="DF49" s="49"/>
      <c r="DG49" s="55"/>
      <c r="DH49" s="46"/>
      <c r="DI49" s="47"/>
      <c r="DJ49" s="55"/>
      <c r="DK49" s="48"/>
      <c r="DL49" s="49"/>
      <c r="DM49" s="55"/>
      <c r="DN49" s="46"/>
      <c r="DO49" s="47"/>
      <c r="DP49" s="55"/>
      <c r="DQ49" s="48"/>
      <c r="DR49" s="49"/>
      <c r="DS49" s="55"/>
      <c r="DT49" s="46"/>
      <c r="DU49" s="47"/>
      <c r="DV49" s="55"/>
      <c r="DW49" s="48"/>
      <c r="DX49" s="49"/>
      <c r="DY49" s="55"/>
      <c r="DZ49" s="46"/>
      <c r="EA49" s="47"/>
      <c r="EB49" s="55"/>
      <c r="EC49" s="48"/>
      <c r="ED49" s="49"/>
      <c r="EE49" s="55"/>
      <c r="EF49" s="46"/>
      <c r="EG49" s="47"/>
      <c r="EH49" s="55"/>
      <c r="EI49" s="48"/>
      <c r="EJ49" s="49"/>
      <c r="EK49" s="55"/>
      <c r="EL49" s="46"/>
      <c r="EM49" s="47"/>
      <c r="EN49" s="55"/>
      <c r="EO49" s="48"/>
      <c r="EP49" s="49"/>
      <c r="EQ49" s="55"/>
      <c r="ER49" s="46"/>
      <c r="ES49" s="47"/>
      <c r="ET49" s="55"/>
      <c r="EU49" s="48"/>
      <c r="EV49" s="49"/>
      <c r="EW49" s="55"/>
      <c r="EX49" s="46"/>
      <c r="EY49" s="47"/>
      <c r="EZ49" s="55"/>
      <c r="FA49" s="48"/>
      <c r="FB49" s="49"/>
      <c r="FC49" s="55"/>
      <c r="FD49" s="46"/>
      <c r="FE49" s="47"/>
      <c r="FF49" s="55"/>
      <c r="FG49" s="48"/>
      <c r="FH49" s="49"/>
      <c r="FI49" s="55"/>
      <c r="FJ49" s="46"/>
      <c r="FK49" s="47"/>
      <c r="FL49" s="55"/>
      <c r="FM49" s="48"/>
      <c r="FN49" s="49"/>
      <c r="FO49" s="55"/>
      <c r="FP49" s="46"/>
      <c r="FQ49" s="47"/>
      <c r="FR49" s="55"/>
      <c r="FS49" s="48"/>
      <c r="FT49" s="49"/>
      <c r="FU49" s="55"/>
      <c r="FV49" s="46"/>
      <c r="FW49" s="47"/>
      <c r="FX49" s="55"/>
      <c r="FY49" s="48"/>
      <c r="FZ49" s="49"/>
      <c r="GA49" s="55"/>
      <c r="GB49" s="46"/>
      <c r="GC49" s="47"/>
      <c r="GD49" s="55"/>
      <c r="GE49" s="48"/>
      <c r="GF49" s="49"/>
      <c r="GG49" s="55"/>
      <c r="GH49" s="46"/>
      <c r="GI49" s="47"/>
      <c r="GJ49" s="55"/>
      <c r="GK49" s="48"/>
      <c r="GL49" s="49"/>
      <c r="GM49" s="55"/>
      <c r="GN49" s="46"/>
      <c r="GO49" s="47"/>
      <c r="GP49" s="55"/>
      <c r="GQ49" s="48"/>
      <c r="GR49" s="49"/>
      <c r="GS49" s="55"/>
      <c r="GT49" s="46"/>
      <c r="GU49" s="47"/>
      <c r="GV49" s="55"/>
      <c r="GW49" s="48"/>
      <c r="GX49" s="49"/>
      <c r="GY49" s="55"/>
      <c r="GZ49" s="46"/>
      <c r="HA49" s="47"/>
      <c r="HB49" s="55"/>
      <c r="HC49" s="48"/>
      <c r="HD49" s="49"/>
      <c r="HE49" s="55"/>
      <c r="HF49" s="46"/>
      <c r="HG49" s="47"/>
      <c r="HH49" s="55"/>
      <c r="HI49" s="48"/>
      <c r="HJ49" s="49"/>
      <c r="HK49" s="55"/>
      <c r="HL49" s="46"/>
      <c r="HM49" s="47"/>
      <c r="HN49" s="55"/>
      <c r="HO49" s="48"/>
      <c r="HP49" s="49"/>
      <c r="HQ49" s="55"/>
      <c r="HR49" s="46"/>
      <c r="HS49" s="47"/>
      <c r="HT49" s="55"/>
      <c r="HU49" s="48"/>
      <c r="HV49" s="49"/>
      <c r="HW49" s="55"/>
      <c r="HX49" s="46"/>
      <c r="HY49" s="47"/>
      <c r="HZ49" s="55"/>
      <c r="IA49" s="48"/>
      <c r="IB49" s="49"/>
      <c r="IC49" s="55"/>
      <c r="ID49" s="46"/>
      <c r="IE49" s="47"/>
      <c r="IF49" s="55"/>
      <c r="IG49" s="48"/>
      <c r="IH49" s="49"/>
      <c r="II49" s="55"/>
      <c r="IJ49" s="46"/>
      <c r="IK49" s="47"/>
      <c r="IL49" s="55"/>
      <c r="IM49" s="48"/>
      <c r="IN49" s="49"/>
      <c r="IO49" s="55"/>
      <c r="IP49" s="46"/>
      <c r="IQ49" s="47"/>
      <c r="IR49" s="55"/>
      <c r="IS49" s="48"/>
      <c r="IT49" s="49"/>
      <c r="IU49" s="55"/>
      <c r="IV49" s="46"/>
      <c r="IW49" s="47"/>
      <c r="IX49" s="55"/>
      <c r="IY49" s="48"/>
      <c r="IZ49" s="49"/>
      <c r="JA49" s="55"/>
      <c r="JB49" s="46"/>
      <c r="JC49" s="47"/>
      <c r="JD49" s="55"/>
      <c r="JE49" s="48"/>
      <c r="JF49" s="49"/>
      <c r="JG49" s="55"/>
      <c r="JH49" s="46"/>
      <c r="JI49" s="47"/>
      <c r="JJ49" s="55"/>
      <c r="JK49" s="48"/>
      <c r="JL49" s="49"/>
      <c r="JM49" s="55"/>
      <c r="JN49" s="46"/>
      <c r="JO49" s="47"/>
      <c r="JP49" s="55"/>
      <c r="JQ49" s="48"/>
      <c r="JR49" s="49"/>
      <c r="JS49" s="55"/>
      <c r="JT49" s="46"/>
      <c r="JU49" s="47"/>
      <c r="JV49" s="55"/>
      <c r="JW49" s="48"/>
      <c r="JX49" s="49"/>
      <c r="JY49" s="55"/>
      <c r="JZ49" s="46"/>
      <c r="KA49" s="47"/>
      <c r="KB49" s="55"/>
      <c r="KC49" s="48"/>
      <c r="KD49" s="49"/>
      <c r="KE49" s="55"/>
      <c r="KF49" s="46"/>
      <c r="KG49" s="47"/>
      <c r="KH49" s="55"/>
      <c r="KI49" s="48"/>
      <c r="KJ49" s="49"/>
      <c r="KK49" s="55"/>
      <c r="KL49" s="46"/>
      <c r="KM49" s="47"/>
      <c r="KN49" s="55"/>
      <c r="KO49" s="48"/>
      <c r="KP49" s="49"/>
      <c r="KQ49" s="55"/>
      <c r="KR49" s="46"/>
      <c r="KS49" s="47"/>
      <c r="KT49" s="55"/>
      <c r="KU49" s="48"/>
      <c r="KV49" s="49"/>
      <c r="KW49" s="55"/>
      <c r="KX49" s="46"/>
      <c r="KY49" s="47"/>
      <c r="KZ49" s="55"/>
      <c r="LA49" s="48"/>
      <c r="LB49" s="49"/>
      <c r="LC49" s="55"/>
      <c r="LD49" s="46"/>
      <c r="LE49" s="47"/>
      <c r="LF49" s="55"/>
      <c r="LG49" s="48"/>
      <c r="LH49" s="49"/>
      <c r="LI49" s="55"/>
      <c r="LJ49" s="46"/>
      <c r="LK49" s="47"/>
      <c r="LL49" s="55"/>
      <c r="LM49" s="48"/>
      <c r="LN49" s="49"/>
      <c r="LO49" s="55"/>
      <c r="LP49" s="46"/>
      <c r="LQ49" s="47"/>
      <c r="LR49" s="55"/>
      <c r="LS49" s="48"/>
      <c r="LT49" s="49"/>
      <c r="LU49" s="55"/>
      <c r="LV49" s="46"/>
      <c r="LW49" s="47"/>
      <c r="LX49" s="55"/>
      <c r="LY49" s="48"/>
      <c r="LZ49" s="49"/>
      <c r="MA49" s="55"/>
      <c r="MB49" s="46"/>
      <c r="MC49" s="47"/>
      <c r="MD49" s="55"/>
      <c r="ME49" s="48"/>
      <c r="MF49" s="49"/>
      <c r="MG49" s="55"/>
      <c r="MH49" s="55"/>
      <c r="MI49" s="55"/>
      <c r="MJ49" s="55"/>
      <c r="MK49" s="13">
        <f>IFERROR(IFERROR(IF(VLOOKUP($AN49&amp;AT49&amp;$AO49&amp;AU49,$AN$90:$AN$97,1,0)=$AN49&amp;AT49&amp;$AO49&amp;AU49,$F$5,IF(VLOOKUP(IF(AT49&gt;AU49,$AN49&amp;$AO49,IF(AT49&lt;AU49,$AO49&amp;$AN49,0)),$AO$90:$AO$97,1,0)=IF(AT49&gt;AU49,$AN49&amp;$AO49,IF(AT49&lt;AU49,$AO49&amp;$AN49,0)),$F$6,0)),IF(VLOOKUP(IF(AT49&gt;AU49,$AN49&amp;$AO49,IF(AT49&lt;AU49,$AO49&amp;$AN49,0)),$AO$90:$AO$97,1,0)=IF(AT49&gt;AU49,$AN49&amp;$AO49,IF(AT49&lt;AU49,$AO49&amp;$AN49,0)),$F$6,0)),0)*$AL49</f>
        <v>0</v>
      </c>
      <c r="ML49" s="13">
        <f>IFERROR(IFERROR(IF(VLOOKUP($AN49&amp;AW49&amp;$AO49&amp;AX49,$AN$90:$AN$97,1,0)=$AN49&amp;AW49&amp;$AO49&amp;AX49,$F$5,IF(VLOOKUP(IF(AW49&gt;AX49,$AN49&amp;$AO49,IF(AW49&lt;AX49,$AO49&amp;$AN49,0)),$AO$90:$AO$97,1,0)=IF(AW49&gt;AX49,$AN49&amp;$AO49,IF(AW49&lt;AX49,$AO49&amp;$AN49,0)),$F$6,0)),IF(VLOOKUP(IF(AW49&gt;AX49,$AN49&amp;$AO49,IF(AW49&lt;AX49,$AO49&amp;$AN49,0)),$AO$90:$AO$97,1,0)=IF(AW49&gt;AX49,$AN49&amp;$AO49,IF(AW49&lt;AX49,$AO49&amp;$AN49,0)),$F$6,0)),0)*$AL49</f>
        <v>0</v>
      </c>
      <c r="MM49" s="13">
        <f>IFERROR(IFERROR(IF(VLOOKUP($AN49&amp;AZ49&amp;$AO49&amp;BA49,$AN$90:$AN$97,1,0)=$AN49&amp;AZ49&amp;$AO49&amp;BA49,$F$5,IF(VLOOKUP(IF(AZ49&gt;BA49,$AN49&amp;$AO49,IF(AZ49&lt;BA49,$AO49&amp;$AN49,0)),$AO$90:$AO$97,1,0)=IF(AZ49&gt;BA49,$AN49&amp;$AO49,IF(AZ49&lt;BA49,$AO49&amp;$AN49,0)),$F$6,0)),IF(VLOOKUP(IF(AZ49&gt;BA49,$AN49&amp;$AO49,IF(AZ49&lt;BA49,$AO49&amp;$AN49,0)),$AO$90:$AO$97,1,0)=IF(AZ49&gt;BA49,$AN49&amp;$AO49,IF(AZ49&lt;BA49,$AO49&amp;$AN49,0)),$F$6,0)),0)*$AL49</f>
        <v>0</v>
      </c>
      <c r="MN49" s="13">
        <f>IFERROR(IFERROR(IF(VLOOKUP($AN49&amp;BC49&amp;$AO49&amp;BD49,$AN$90:$AN$97,1,0)=$AN49&amp;BC49&amp;$AO49&amp;BD49,$F$5,IF(VLOOKUP(IF(BC49&gt;BD49,$AN49&amp;$AO49,IF(BC49&lt;BD49,$AO49&amp;$AN49,0)),$AO$90:$AO$97,1,0)=IF(BC49&gt;BD49,$AN49&amp;$AO49,IF(BC49&lt;BD49,$AO49&amp;$AN49,0)),$F$6,0)),IF(VLOOKUP(IF(BC49&gt;BD49,$AN49&amp;$AO49,IF(BC49&lt;BD49,$AO49&amp;$AN49,0)),$AO$90:$AO$97,1,0)=IF(BC49&gt;BD49,$AN49&amp;$AO49,IF(BC49&lt;BD49,$AO49&amp;$AN49,0)),$F$6,0)),0)*$AL49</f>
        <v>0</v>
      </c>
      <c r="MO49" s="13">
        <f>IFERROR(IFERROR(IF(VLOOKUP($AN49&amp;BF49&amp;$AO49&amp;BG49,$AN$90:$AN$97,1,0)=$AN49&amp;BF49&amp;$AO49&amp;BG49,$F$5,IF(VLOOKUP(IF(BF49&gt;BG49,$AN49&amp;$AO49,IF(BF49&lt;BG49,$AO49&amp;$AN49,0)),$AO$90:$AO$97,1,0)=IF(BF49&gt;BG49,$AN49&amp;$AO49,IF(BF49&lt;BG49,$AO49&amp;$AN49,0)),$F$6,0)),IF(VLOOKUP(IF(BF49&gt;BG49,$AN49&amp;$AO49,IF(BF49&lt;BG49,$AO49&amp;$AN49,0)),$AO$90:$AO$97,1,0)=IF(BF49&gt;BG49,$AN49&amp;$AO49,IF(BF49&lt;BG49,$AO49&amp;$AN49,0)),$F$6,0)),0)*$AL49</f>
        <v>0</v>
      </c>
      <c r="MP49" s="13">
        <f>IFERROR(IFERROR(IF(VLOOKUP($AN49&amp;BI49&amp;$AO49&amp;BJ49,$AN$90:$AN$97,1,0)=$AN49&amp;BI49&amp;$AO49&amp;BJ49,$F$5,IF(VLOOKUP(IF(BI49&gt;BJ49,$AN49&amp;$AO49,IF(BI49&lt;BJ49,$AO49&amp;$AN49,0)),$AO$90:$AO$97,1,0)=IF(BI49&gt;BJ49,$AN49&amp;$AO49,IF(BI49&lt;BJ49,$AO49&amp;$AN49,0)),$F$6,0)),IF(VLOOKUP(IF(BI49&gt;BJ49,$AN49&amp;$AO49,IF(BI49&lt;BJ49,$AO49&amp;$AN49,0)),$AO$90:$AO$97,1,0)=IF(BI49&gt;BJ49,$AN49&amp;$AO49,IF(BI49&lt;BJ49,$AO49&amp;$AN49,0)),$F$6,0)),0)*$AL49</f>
        <v>0</v>
      </c>
      <c r="MQ49" s="13">
        <f>IFERROR(IFERROR(IF(VLOOKUP($AN49&amp;BL49&amp;$AO49&amp;BM49,$AN$90:$AN$97,1,0)=$AN49&amp;BL49&amp;$AO49&amp;BM49,$F$5,IF(VLOOKUP(IF(BL49&gt;BM49,$AN49&amp;$AO49,IF(BL49&lt;BM49,$AO49&amp;$AN49,0)),$AO$90:$AO$97,1,0)=IF(BL49&gt;BM49,$AN49&amp;$AO49,IF(BL49&lt;BM49,$AO49&amp;$AN49,0)),$F$6,0)),IF(VLOOKUP(IF(BL49&gt;BM49,$AN49&amp;$AO49,IF(BL49&lt;BM49,$AO49&amp;$AN49,0)),$AO$90:$AO$97,1,0)=IF(BL49&gt;BM49,$AN49&amp;$AO49,IF(BL49&lt;BM49,$AO49&amp;$AN49,0)),$F$6,0)),0)*$AL49</f>
        <v>0</v>
      </c>
      <c r="MR49" s="13">
        <f>IFERROR(IFERROR(IF(VLOOKUP($AN49&amp;BO49&amp;$AO49&amp;BP49,$AN$90:$AN$97,1,0)=$AN49&amp;BO49&amp;$AO49&amp;BP49,$F$5,IF(VLOOKUP(IF(BO49&gt;BP49,$AN49&amp;$AO49,IF(BO49&lt;BP49,$AO49&amp;$AN49,0)),$AO$90:$AO$97,1,0)=IF(BO49&gt;BP49,$AN49&amp;$AO49,IF(BO49&lt;BP49,$AO49&amp;$AN49,0)),$F$6,0)),IF(VLOOKUP(IF(BO49&gt;BP49,$AN49&amp;$AO49,IF(BO49&lt;BP49,$AO49&amp;$AN49,0)),$AO$90:$AO$97,1,0)=IF(BO49&gt;BP49,$AN49&amp;$AO49,IF(BO49&lt;BP49,$AO49&amp;$AN49,0)),$F$6,0)),0)*$AL49</f>
        <v>0</v>
      </c>
      <c r="MS49" s="13">
        <f>IFERROR(IFERROR(IF(VLOOKUP($AN49&amp;BR49&amp;$AO49&amp;BS49,$AN$90:$AN$97,1,0)=$AN49&amp;BR49&amp;$AO49&amp;BS49,$F$5,IF(VLOOKUP(IF(BR49&gt;BS49,$AN49&amp;$AO49,IF(BR49&lt;BS49,$AO49&amp;$AN49,0)),$AO$90:$AO$97,1,0)=IF(BR49&gt;BS49,$AN49&amp;$AO49,IF(BR49&lt;BS49,$AO49&amp;$AN49,0)),$F$6,0)),IF(VLOOKUP(IF(BR49&gt;BS49,$AN49&amp;$AO49,IF(BR49&lt;BS49,$AO49&amp;$AN49,0)),$AO$90:$AO$97,1,0)=IF(BR49&gt;BS49,$AN49&amp;$AO49,IF(BR49&lt;BS49,$AO49&amp;$AN49,0)),$F$6,0)),0)*$AL49</f>
        <v>0</v>
      </c>
      <c r="MT49" s="13">
        <f>IFERROR(IFERROR(IF(VLOOKUP($AN49&amp;BU49&amp;$AO49&amp;BV49,$AN$90:$AN$97,1,0)=$AN49&amp;BU49&amp;$AO49&amp;BV49,$F$5,IF(VLOOKUP(IF(BU49&gt;BV49,$AN49&amp;$AO49,IF(BU49&lt;BV49,$AO49&amp;$AN49,0)),$AO$90:$AO$97,1,0)=IF(BU49&gt;BV49,$AN49&amp;$AO49,IF(BU49&lt;BV49,$AO49&amp;$AN49,0)),$F$6,0)),IF(VLOOKUP(IF(BU49&gt;BV49,$AN49&amp;$AO49,IF(BU49&lt;BV49,$AO49&amp;$AN49,0)),$AO$90:$AO$97,1,0)=IF(BU49&gt;BV49,$AN49&amp;$AO49,IF(BU49&lt;BV49,$AO49&amp;$AN49,0)),$F$6,0)),0)*$AL49</f>
        <v>0</v>
      </c>
      <c r="MU49" s="13">
        <f>IFERROR(IFERROR(IF(VLOOKUP($AN49&amp;BX49&amp;$AO49&amp;BY49,$AN$90:$AN$97,1,0)=$AN49&amp;BX49&amp;$AO49&amp;BY49,$F$5,IF(VLOOKUP(IF(BX49&gt;BY49,$AN49&amp;$AO49,IF(BX49&lt;BY49,$AO49&amp;$AN49,0)),$AO$90:$AO$97,1,0)=IF(BX49&gt;BY49,$AN49&amp;$AO49,IF(BX49&lt;BY49,$AO49&amp;$AN49,0)),$F$6,0)),IF(VLOOKUP(IF(BX49&gt;BY49,$AN49&amp;$AO49,IF(BX49&lt;BY49,$AO49&amp;$AN49,0)),$AO$90:$AO$97,1,0)=IF(BX49&gt;BY49,$AN49&amp;$AO49,IF(BX49&lt;BY49,$AO49&amp;$AN49,0)),$F$6,0)),0)*$AL49</f>
        <v>0</v>
      </c>
      <c r="MV49" s="13">
        <f>IFERROR(IFERROR(IF(VLOOKUP($AN49&amp;CA49&amp;$AO49&amp;CB49,$AN$90:$AN$97,1,0)=$AN49&amp;CA49&amp;$AO49&amp;CB49,$F$5,IF(VLOOKUP(IF(CA49&gt;CB49,$AN49&amp;$AO49,IF(CA49&lt;CB49,$AO49&amp;$AN49,0)),$AO$90:$AO$97,1,0)=IF(CA49&gt;CB49,$AN49&amp;$AO49,IF(CA49&lt;CB49,$AO49&amp;$AN49,0)),$F$6,0)),IF(VLOOKUP(IF(CA49&gt;CB49,$AN49&amp;$AO49,IF(CA49&lt;CB49,$AO49&amp;$AN49,0)),$AO$90:$AO$97,1,0)=IF(CA49&gt;CB49,$AN49&amp;$AO49,IF(CA49&lt;CB49,$AO49&amp;$AN49,0)),$F$6,0)),0)*$AL49</f>
        <v>0</v>
      </c>
      <c r="MW49" s="13">
        <f>IFERROR(IFERROR(IF(VLOOKUP($AN49&amp;CD49&amp;$AO49&amp;CE49,$AN$90:$AN$97,1,0)=$AN49&amp;CD49&amp;$AO49&amp;CE49,$F$5,IF(VLOOKUP(IF(CD49&gt;CE49,$AN49&amp;$AO49,IF(CD49&lt;CE49,$AO49&amp;$AN49,0)),$AO$90:$AO$97,1,0)=IF(CD49&gt;CE49,$AN49&amp;$AO49,IF(CD49&lt;CE49,$AO49&amp;$AN49,0)),$F$6,0)),IF(VLOOKUP(IF(CD49&gt;CE49,$AN49&amp;$AO49,IF(CD49&lt;CE49,$AO49&amp;$AN49,0)),$AO$90:$AO$97,1,0)=IF(CD49&gt;CE49,$AN49&amp;$AO49,IF(CD49&lt;CE49,$AO49&amp;$AN49,0)),$F$6,0)),0)*$AL49</f>
        <v>0</v>
      </c>
      <c r="MX49" s="13">
        <f>IFERROR(IFERROR(IF(VLOOKUP($AN49&amp;CG49&amp;$AO49&amp;CH49,$AN$90:$AN$97,1,0)=$AN49&amp;CG49&amp;$AO49&amp;CH49,$F$5,IF(VLOOKUP(IF(CG49&gt;CH49,$AN49&amp;$AO49,IF(CG49&lt;CH49,$AO49&amp;$AN49,0)),$AO$90:$AO$97,1,0)=IF(CG49&gt;CH49,$AN49&amp;$AO49,IF(CG49&lt;CH49,$AO49&amp;$AN49,0)),$F$6,0)),IF(VLOOKUP(IF(CG49&gt;CH49,$AN49&amp;$AO49,IF(CG49&lt;CH49,$AO49&amp;$AN49,0)),$AO$90:$AO$97,1,0)=IF(CG49&gt;CH49,$AN49&amp;$AO49,IF(CG49&lt;CH49,$AO49&amp;$AN49,0)),$F$6,0)),0)*$AL49</f>
        <v>0</v>
      </c>
      <c r="MY49" s="13">
        <f>IFERROR(IFERROR(IF(VLOOKUP($AN49&amp;CJ49&amp;$AO49&amp;CK49,$AN$90:$AN$97,1,0)=$AN49&amp;CJ49&amp;$AO49&amp;CK49,$F$5,IF(VLOOKUP(IF(CJ49&gt;CK49,$AN49&amp;$AO49,IF(CJ49&lt;CK49,$AO49&amp;$AN49,0)),$AO$90:$AO$97,1,0)=IF(CJ49&gt;CK49,$AN49&amp;$AO49,IF(CJ49&lt;CK49,$AO49&amp;$AN49,0)),$F$6,0)),IF(VLOOKUP(IF(CJ49&gt;CK49,$AN49&amp;$AO49,IF(CJ49&lt;CK49,$AO49&amp;$AN49,0)),$AO$90:$AO$97,1,0)=IF(CJ49&gt;CK49,$AN49&amp;$AO49,IF(CJ49&lt;CK49,$AO49&amp;$AN49,0)),$F$6,0)),0)*$AL49</f>
        <v>0</v>
      </c>
      <c r="MZ49" s="13">
        <f>IFERROR(IFERROR(IF(VLOOKUP($AN49&amp;CM49&amp;$AO49&amp;CN49,$AN$90:$AN$97,1,0)=$AN49&amp;CM49&amp;$AO49&amp;CN49,$F$5,IF(VLOOKUP(IF(CM49&gt;CN49,$AN49&amp;$AO49,IF(CM49&lt;CN49,$AO49&amp;$AN49,0)),$AO$90:$AO$97,1,0)=IF(CM49&gt;CN49,$AN49&amp;$AO49,IF(CM49&lt;CN49,$AO49&amp;$AN49,0)),$F$6,0)),IF(VLOOKUP(IF(CM49&gt;CN49,$AN49&amp;$AO49,IF(CM49&lt;CN49,$AO49&amp;$AN49,0)),$AO$90:$AO$97,1,0)=IF(CM49&gt;CN49,$AN49&amp;$AO49,IF(CM49&lt;CN49,$AO49&amp;$AN49,0)),$F$6,0)),0)*$AL49</f>
        <v>0</v>
      </c>
      <c r="NA49" s="13">
        <f>IFERROR(IFERROR(IF(VLOOKUP($AN49&amp;CP49&amp;$AO49&amp;CQ49,$AN$90:$AN$97,1,0)=$AN49&amp;CP49&amp;$AO49&amp;CQ49,$F$5,IF(VLOOKUP(IF(CP49&gt;CQ49,$AN49&amp;$AO49,IF(CP49&lt;CQ49,$AO49&amp;$AN49,0)),$AO$90:$AO$97,1,0)=IF(CP49&gt;CQ49,$AN49&amp;$AO49,IF(CP49&lt;CQ49,$AO49&amp;$AN49,0)),$F$6,0)),IF(VLOOKUP(IF(CP49&gt;CQ49,$AN49&amp;$AO49,IF(CP49&lt;CQ49,$AO49&amp;$AN49,0)),$AO$90:$AO$97,1,0)=IF(CP49&gt;CQ49,$AN49&amp;$AO49,IF(CP49&lt;CQ49,$AO49&amp;$AN49,0)),$F$6,0)),0)*$AL49</f>
        <v>0</v>
      </c>
      <c r="NB49" s="13">
        <f>IFERROR(IFERROR(IF(VLOOKUP($AN49&amp;CS49&amp;$AO49&amp;CT49,$AN$90:$AN$97,1,0)=$AN49&amp;CS49&amp;$AO49&amp;CT49,$F$5,IF(VLOOKUP(IF(CS49&gt;CT49,$AN49&amp;$AO49,IF(CS49&lt;CT49,$AO49&amp;$AN49,0)),$AO$90:$AO$97,1,0)=IF(CS49&gt;CT49,$AN49&amp;$AO49,IF(CS49&lt;CT49,$AO49&amp;$AN49,0)),$F$6,0)),IF(VLOOKUP(IF(CS49&gt;CT49,$AN49&amp;$AO49,IF(CS49&lt;CT49,$AO49&amp;$AN49,0)),$AO$90:$AO$97,1,0)=IF(CS49&gt;CT49,$AN49&amp;$AO49,IF(CS49&lt;CT49,$AO49&amp;$AN49,0)),$F$6,0)),0)*$AL49</f>
        <v>0</v>
      </c>
      <c r="NC49" s="13">
        <f>IFERROR(IFERROR(IF(VLOOKUP($AN49&amp;CV49&amp;$AO49&amp;CW49,$AN$90:$AN$97,1,0)=$AN49&amp;CV49&amp;$AO49&amp;CW49,$F$5,IF(VLOOKUP(IF(CV49&gt;CW49,$AN49&amp;$AO49,IF(CV49&lt;CW49,$AO49&amp;$AN49,0)),$AO$90:$AO$97,1,0)=IF(CV49&gt;CW49,$AN49&amp;$AO49,IF(CV49&lt;CW49,$AO49&amp;$AN49,0)),$F$6,0)),IF(VLOOKUP(IF(CV49&gt;CW49,$AN49&amp;$AO49,IF(CV49&lt;CW49,$AO49&amp;$AN49,0)),$AO$90:$AO$97,1,0)=IF(CV49&gt;CW49,$AN49&amp;$AO49,IF(CV49&lt;CW49,$AO49&amp;$AN49,0)),$F$6,0)),0)*$AL49</f>
        <v>0</v>
      </c>
      <c r="ND49" s="13">
        <f>IFERROR(IFERROR(IF(VLOOKUP($AN49&amp;CY49&amp;$AO49&amp;CZ49,$AN$90:$AN$97,1,0)=$AN49&amp;CY49&amp;$AO49&amp;CZ49,$F$5,IF(VLOOKUP(IF(CY49&gt;CZ49,$AN49&amp;$AO49,IF(CY49&lt;CZ49,$AO49&amp;$AN49,0)),$AO$90:$AO$97,1,0)=IF(CY49&gt;CZ49,$AN49&amp;$AO49,IF(CY49&lt;CZ49,$AO49&amp;$AN49,0)),$F$6,0)),IF(VLOOKUP(IF(CY49&gt;CZ49,$AN49&amp;$AO49,IF(CY49&lt;CZ49,$AO49&amp;$AN49,0)),$AO$90:$AO$97,1,0)=IF(CY49&gt;CZ49,$AN49&amp;$AO49,IF(CY49&lt;CZ49,$AO49&amp;$AN49,0)),$F$6,0)),0)*$AL49</f>
        <v>0</v>
      </c>
      <c r="NE49" s="13">
        <f>IFERROR(IFERROR(IF(VLOOKUP($AN49&amp;DB49&amp;$AO49&amp;DC49,$AN$90:$AN$97,1,0)=$AN49&amp;DB49&amp;$AO49&amp;DC49,$F$5,IF(VLOOKUP(IF(DB49&gt;DC49,$AN49&amp;$AO49,IF(DB49&lt;DC49,$AO49&amp;$AN49,0)),$AO$90:$AO$97,1,0)=IF(DB49&gt;DC49,$AN49&amp;$AO49,IF(DB49&lt;DC49,$AO49&amp;$AN49,0)),$F$6,0)),IF(VLOOKUP(IF(DB49&gt;DC49,$AN49&amp;$AO49,IF(DB49&lt;DC49,$AO49&amp;$AN49,0)),$AO$90:$AO$97,1,0)=IF(DB49&gt;DC49,$AN49&amp;$AO49,IF(DB49&lt;DC49,$AO49&amp;$AN49,0)),$F$6,0)),0)*$AL49</f>
        <v>0</v>
      </c>
      <c r="NF49" s="13">
        <f>IFERROR(IFERROR(IF(VLOOKUP($AN49&amp;DE49&amp;$AO49&amp;DF49,$AN$90:$AN$97,1,0)=$AN49&amp;DE49&amp;$AO49&amp;DF49,$F$5,IF(VLOOKUP(IF(DE49&gt;DF49,$AN49&amp;$AO49,IF(DE49&lt;DF49,$AO49&amp;$AN49,0)),$AO$90:$AO$97,1,0)=IF(DE49&gt;DF49,$AN49&amp;$AO49,IF(DE49&lt;DF49,$AO49&amp;$AN49,0)),$F$6,0)),IF(VLOOKUP(IF(DE49&gt;DF49,$AN49&amp;$AO49,IF(DE49&lt;DF49,$AO49&amp;$AN49,0)),$AO$90:$AO$97,1,0)=IF(DE49&gt;DF49,$AN49&amp;$AO49,IF(DE49&lt;DF49,$AO49&amp;$AN49,0)),$F$6,0)),0)*$AL49</f>
        <v>0</v>
      </c>
      <c r="NG49" s="13">
        <f>IFERROR(IFERROR(IF(VLOOKUP($AN49&amp;DH49&amp;$AO49&amp;DI49,$AN$90:$AN$97,1,0)=$AN49&amp;DH49&amp;$AO49&amp;DI49,$F$5,IF(VLOOKUP(IF(DH49&gt;DI49,$AN49&amp;$AO49,IF(DH49&lt;DI49,$AO49&amp;$AN49,0)),$AO$90:$AO$97,1,0)=IF(DH49&gt;DI49,$AN49&amp;$AO49,IF(DH49&lt;DI49,$AO49&amp;$AN49,0)),$F$6,0)),IF(VLOOKUP(IF(DH49&gt;DI49,$AN49&amp;$AO49,IF(DH49&lt;DI49,$AO49&amp;$AN49,0)),$AO$90:$AO$97,1,0)=IF(DH49&gt;DI49,$AN49&amp;$AO49,IF(DH49&lt;DI49,$AO49&amp;$AN49,0)),$F$6,0)),0)*$AL49</f>
        <v>0</v>
      </c>
      <c r="NH49" s="13">
        <f>IFERROR(IFERROR(IF(VLOOKUP($AN49&amp;DK49&amp;$AO49&amp;DL49,$AN$90:$AN$97,1,0)=$AN49&amp;DK49&amp;$AO49&amp;DL49,$F$5,IF(VLOOKUP(IF(DK49&gt;DL49,$AN49&amp;$AO49,IF(DK49&lt;DL49,$AO49&amp;$AN49,0)),$AO$90:$AO$97,1,0)=IF(DK49&gt;DL49,$AN49&amp;$AO49,IF(DK49&lt;DL49,$AO49&amp;$AN49,0)),$F$6,0)),IF(VLOOKUP(IF(DK49&gt;DL49,$AN49&amp;$AO49,IF(DK49&lt;DL49,$AO49&amp;$AN49,0)),$AO$90:$AO$97,1,0)=IF(DK49&gt;DL49,$AN49&amp;$AO49,IF(DK49&lt;DL49,$AO49&amp;$AN49,0)),$F$6,0)),0)*$AL49</f>
        <v>0</v>
      </c>
      <c r="NI49" s="13">
        <f>IFERROR(IFERROR(IF(VLOOKUP($AN49&amp;DN49&amp;$AO49&amp;DO49,$AN$90:$AN$97,1,0)=$AN49&amp;DN49&amp;$AO49&amp;DO49,$F$5,IF(VLOOKUP(IF(DN49&gt;DO49,$AN49&amp;$AO49,IF(DN49&lt;DO49,$AO49&amp;$AN49,0)),$AO$90:$AO$97,1,0)=IF(DN49&gt;DO49,$AN49&amp;$AO49,IF(DN49&lt;DO49,$AO49&amp;$AN49,0)),$F$6,0)),IF(VLOOKUP(IF(DN49&gt;DO49,$AN49&amp;$AO49,IF(DN49&lt;DO49,$AO49&amp;$AN49,0)),$AO$90:$AO$97,1,0)=IF(DN49&gt;DO49,$AN49&amp;$AO49,IF(DN49&lt;DO49,$AO49&amp;$AN49,0)),$F$6,0)),0)*$AL49</f>
        <v>0</v>
      </c>
      <c r="NJ49" s="13">
        <f>IFERROR(IFERROR(IF(VLOOKUP($AN49&amp;DQ49&amp;$AO49&amp;DR49,$AN$90:$AN$97,1,0)=$AN49&amp;DQ49&amp;$AO49&amp;DR49,$F$5,IF(VLOOKUP(IF(DQ49&gt;DR49,$AN49&amp;$AO49,IF(DQ49&lt;DR49,$AO49&amp;$AN49,0)),$AO$90:$AO$97,1,0)=IF(DQ49&gt;DR49,$AN49&amp;$AO49,IF(DQ49&lt;DR49,$AO49&amp;$AN49,0)),$F$6,0)),IF(VLOOKUP(IF(DQ49&gt;DR49,$AN49&amp;$AO49,IF(DQ49&lt;DR49,$AO49&amp;$AN49,0)),$AO$90:$AO$97,1,0)=IF(DQ49&gt;DR49,$AN49&amp;$AO49,IF(DQ49&lt;DR49,$AO49&amp;$AN49,0)),$F$6,0)),0)*$AL49</f>
        <v>0</v>
      </c>
      <c r="NK49" s="13">
        <f>IFERROR(IFERROR(IF(VLOOKUP($AN49&amp;DT49&amp;$AO49&amp;DU49,$AN$90:$AN$97,1,0)=$AN49&amp;DT49&amp;$AO49&amp;DU49,$F$5,IF(VLOOKUP(IF(DT49&gt;DU49,$AN49&amp;$AO49,IF(DT49&lt;DU49,$AO49&amp;$AN49,0)),$AO$90:$AO$97,1,0)=IF(DT49&gt;DU49,$AN49&amp;$AO49,IF(DT49&lt;DU49,$AO49&amp;$AN49,0)),$F$6,0)),IF(VLOOKUP(IF(DT49&gt;DU49,$AN49&amp;$AO49,IF(DT49&lt;DU49,$AO49&amp;$AN49,0)),$AO$90:$AO$97,1,0)=IF(DT49&gt;DU49,$AN49&amp;$AO49,IF(DT49&lt;DU49,$AO49&amp;$AN49,0)),$F$6,0)),0)*$AL49</f>
        <v>0</v>
      </c>
      <c r="NL49" s="13">
        <f>IFERROR(IFERROR(IF(VLOOKUP($AN49&amp;DW49&amp;$AO49&amp;DX49,$AN$90:$AN$97,1,0)=$AN49&amp;DW49&amp;$AO49&amp;DX49,$F$5,IF(VLOOKUP(IF(DW49&gt;DX49,$AN49&amp;$AO49,IF(DW49&lt;DX49,$AO49&amp;$AN49,0)),$AO$90:$AO$97,1,0)=IF(DW49&gt;DX49,$AN49&amp;$AO49,IF(DW49&lt;DX49,$AO49&amp;$AN49,0)),$F$6,0)),IF(VLOOKUP(IF(DW49&gt;DX49,$AN49&amp;$AO49,IF(DW49&lt;DX49,$AO49&amp;$AN49,0)),$AO$90:$AO$97,1,0)=IF(DW49&gt;DX49,$AN49&amp;$AO49,IF(DW49&lt;DX49,$AO49&amp;$AN49,0)),$F$6,0)),0)*$AL49</f>
        <v>0</v>
      </c>
      <c r="NM49" s="13">
        <f>IFERROR(IFERROR(IF(VLOOKUP($AN49&amp;DZ49&amp;$AO49&amp;EA49,$AN$90:$AN$97,1,0)=$AN49&amp;DZ49&amp;$AO49&amp;EA49,$F$5,IF(VLOOKUP(IF(DZ49&gt;EA49,$AN49&amp;$AO49,IF(DZ49&lt;EA49,$AO49&amp;$AN49,0)),$AO$90:$AO$97,1,0)=IF(DZ49&gt;EA49,$AN49&amp;$AO49,IF(DZ49&lt;EA49,$AO49&amp;$AN49,0)),$F$6,0)),IF(VLOOKUP(IF(DZ49&gt;EA49,$AN49&amp;$AO49,IF(DZ49&lt;EA49,$AO49&amp;$AN49,0)),$AO$90:$AO$97,1,0)=IF(DZ49&gt;EA49,$AN49&amp;$AO49,IF(DZ49&lt;EA49,$AO49&amp;$AN49,0)),$F$6,0)),0)*$AL49</f>
        <v>0</v>
      </c>
      <c r="NN49" s="13">
        <f>IFERROR(IFERROR(IF(VLOOKUP($AN49&amp;EC49&amp;$AO49&amp;ED49,$AN$90:$AN$97,1,0)=$AN49&amp;EC49&amp;$AO49&amp;ED49,$F$5,IF(VLOOKUP(IF(EC49&gt;ED49,$AN49&amp;$AO49,IF(EC49&lt;ED49,$AO49&amp;$AN49,0)),$AO$90:$AO$97,1,0)=IF(EC49&gt;ED49,$AN49&amp;$AO49,IF(EC49&lt;ED49,$AO49&amp;$AN49,0)),$F$6,0)),IF(VLOOKUP(IF(EC49&gt;ED49,$AN49&amp;$AO49,IF(EC49&lt;ED49,$AO49&amp;$AN49,0)),$AO$90:$AO$97,1,0)=IF(EC49&gt;ED49,$AN49&amp;$AO49,IF(EC49&lt;ED49,$AO49&amp;$AN49,0)),$F$6,0)),0)*$AL49</f>
        <v>0</v>
      </c>
      <c r="NO49" s="13">
        <f>IFERROR(IFERROR(IF(VLOOKUP($AN49&amp;EF49&amp;$AO49&amp;EG49,$AN$90:$AN$97,1,0)=$AN49&amp;EF49&amp;$AO49&amp;EG49,$F$5,IF(VLOOKUP(IF(EF49&gt;EG49,$AN49&amp;$AO49,IF(EF49&lt;EG49,$AO49&amp;$AN49,0)),$AO$90:$AO$97,1,0)=IF(EF49&gt;EG49,$AN49&amp;$AO49,IF(EF49&lt;EG49,$AO49&amp;$AN49,0)),$F$6,0)),IF(VLOOKUP(IF(EF49&gt;EG49,$AN49&amp;$AO49,IF(EF49&lt;EG49,$AO49&amp;$AN49,0)),$AO$90:$AO$97,1,0)=IF(EF49&gt;EG49,$AN49&amp;$AO49,IF(EF49&lt;EG49,$AO49&amp;$AN49,0)),$F$6,0)),0)*$AL49</f>
        <v>0</v>
      </c>
      <c r="NP49" s="13">
        <f>IFERROR(IFERROR(IF(VLOOKUP($AN49&amp;EI49&amp;$AO49&amp;EJ49,$AN$90:$AN$97,1,0)=$AN49&amp;EI49&amp;$AO49&amp;EJ49,$F$5,IF(VLOOKUP(IF(EI49&gt;EJ49,$AN49&amp;$AO49,IF(EI49&lt;EJ49,$AO49&amp;$AN49,0)),$AO$90:$AO$97,1,0)=IF(EI49&gt;EJ49,$AN49&amp;$AO49,IF(EI49&lt;EJ49,$AO49&amp;$AN49,0)),$F$6,0)),IF(VLOOKUP(IF(EI49&gt;EJ49,$AN49&amp;$AO49,IF(EI49&lt;EJ49,$AO49&amp;$AN49,0)),$AO$90:$AO$97,1,0)=IF(EI49&gt;EJ49,$AN49&amp;$AO49,IF(EI49&lt;EJ49,$AO49&amp;$AN49,0)),$F$6,0)),0)*$AL49</f>
        <v>0</v>
      </c>
      <c r="NQ49" s="13">
        <f>IFERROR(IFERROR(IF(VLOOKUP($AN49&amp;EL49&amp;$AO49&amp;EM49,$AN$90:$AN$97,1,0)=$AN49&amp;EL49&amp;$AO49&amp;EM49,$F$5,IF(VLOOKUP(IF(EL49&gt;EM49,$AN49&amp;$AO49,IF(EL49&lt;EM49,$AO49&amp;$AN49,0)),$AO$90:$AO$97,1,0)=IF(EL49&gt;EM49,$AN49&amp;$AO49,IF(EL49&lt;EM49,$AO49&amp;$AN49,0)),$F$6,0)),IF(VLOOKUP(IF(EL49&gt;EM49,$AN49&amp;$AO49,IF(EL49&lt;EM49,$AO49&amp;$AN49,0)),$AO$90:$AO$97,1,0)=IF(EL49&gt;EM49,$AN49&amp;$AO49,IF(EL49&lt;EM49,$AO49&amp;$AN49,0)),$F$6,0)),0)*$AL49</f>
        <v>0</v>
      </c>
      <c r="NR49" s="13">
        <f>IFERROR(IFERROR(IF(VLOOKUP($AN49&amp;EO49&amp;$AO49&amp;EP49,$AN$90:$AN$97,1,0)=$AN49&amp;EO49&amp;$AO49&amp;EP49,$F$5,IF(VLOOKUP(IF(EO49&gt;EP49,$AN49&amp;$AO49,IF(EO49&lt;EP49,$AO49&amp;$AN49,0)),$AO$90:$AO$97,1,0)=IF(EO49&gt;EP49,$AN49&amp;$AO49,IF(EO49&lt;EP49,$AO49&amp;$AN49,0)),$F$6,0)),IF(VLOOKUP(IF(EO49&gt;EP49,$AN49&amp;$AO49,IF(EO49&lt;EP49,$AO49&amp;$AN49,0)),$AO$90:$AO$97,1,0)=IF(EO49&gt;EP49,$AN49&amp;$AO49,IF(EO49&lt;EP49,$AO49&amp;$AN49,0)),$F$6,0)),0)*$AL49</f>
        <v>0</v>
      </c>
      <c r="NS49" s="13">
        <f>IFERROR(IFERROR(IF(VLOOKUP($AN49&amp;ER49&amp;$AO49&amp;ES49,$AN$90:$AN$97,1,0)=$AN49&amp;ER49&amp;$AO49&amp;ES49,$F$5,IF(VLOOKUP(IF(ER49&gt;ES49,$AN49&amp;$AO49,IF(ER49&lt;ES49,$AO49&amp;$AN49,0)),$AO$90:$AO$97,1,0)=IF(ER49&gt;ES49,$AN49&amp;$AO49,IF(ER49&lt;ES49,$AO49&amp;$AN49,0)),$F$6,0)),IF(VLOOKUP(IF(ER49&gt;ES49,$AN49&amp;$AO49,IF(ER49&lt;ES49,$AO49&amp;$AN49,0)),$AO$90:$AO$97,1,0)=IF(ER49&gt;ES49,$AN49&amp;$AO49,IF(ER49&lt;ES49,$AO49&amp;$AN49,0)),$F$6,0)),0)*$AL49</f>
        <v>0</v>
      </c>
      <c r="NT49" s="13">
        <f>IFERROR(IFERROR(IF(VLOOKUP($AN49&amp;EU49&amp;$AO49&amp;EV49,$AN$90:$AN$97,1,0)=$AN49&amp;EU49&amp;$AO49&amp;EV49,$F$5,IF(VLOOKUP(IF(EU49&gt;EV49,$AN49&amp;$AO49,IF(EU49&lt;EV49,$AO49&amp;$AN49,0)),$AO$90:$AO$97,1,0)=IF(EU49&gt;EV49,$AN49&amp;$AO49,IF(EU49&lt;EV49,$AO49&amp;$AN49,0)),$F$6,0)),IF(VLOOKUP(IF(EU49&gt;EV49,$AN49&amp;$AO49,IF(EU49&lt;EV49,$AO49&amp;$AN49,0)),$AO$90:$AO$97,1,0)=IF(EU49&gt;EV49,$AN49&amp;$AO49,IF(EU49&lt;EV49,$AO49&amp;$AN49,0)),$F$6,0)),0)*$AL49</f>
        <v>0</v>
      </c>
      <c r="NU49" s="13">
        <f>IFERROR(IFERROR(IF(VLOOKUP($AN49&amp;EX49&amp;$AO49&amp;EY49,$AN$90:$AN$97,1,0)=$AN49&amp;EX49&amp;$AO49&amp;EY49,$F$5,IF(VLOOKUP(IF(EX49&gt;EY49,$AN49&amp;$AO49,IF(EX49&lt;EY49,$AO49&amp;$AN49,0)),$AO$90:$AO$97,1,0)=IF(EX49&gt;EY49,$AN49&amp;$AO49,IF(EX49&lt;EY49,$AO49&amp;$AN49,0)),$F$6,0)),IF(VLOOKUP(IF(EX49&gt;EY49,$AN49&amp;$AO49,IF(EX49&lt;EY49,$AO49&amp;$AN49,0)),$AO$90:$AO$97,1,0)=IF(EX49&gt;EY49,$AN49&amp;$AO49,IF(EX49&lt;EY49,$AO49&amp;$AN49,0)),$F$6,0)),0)*$AL49</f>
        <v>0</v>
      </c>
      <c r="NV49" s="13">
        <f>IFERROR(IFERROR(IF(VLOOKUP($AN49&amp;FA49&amp;$AO49&amp;FB49,$AN$90:$AN$97,1,0)=$AN49&amp;FA49&amp;$AO49&amp;FB49,$F$5,IF(VLOOKUP(IF(FA49&gt;FB49,$AN49&amp;$AO49,IF(FA49&lt;FB49,$AO49&amp;$AN49,0)),$AO$90:$AO$97,1,0)=IF(FA49&gt;FB49,$AN49&amp;$AO49,IF(FA49&lt;FB49,$AO49&amp;$AN49,0)),$F$6,0)),IF(VLOOKUP(IF(FA49&gt;FB49,$AN49&amp;$AO49,IF(FA49&lt;FB49,$AO49&amp;$AN49,0)),$AO$90:$AO$97,1,0)=IF(FA49&gt;FB49,$AN49&amp;$AO49,IF(FA49&lt;FB49,$AO49&amp;$AN49,0)),$F$6,0)),0)*$AL49</f>
        <v>0</v>
      </c>
      <c r="NW49" s="13">
        <f>IFERROR(IFERROR(IF(VLOOKUP($AN49&amp;FD49&amp;$AO49&amp;FE49,$AN$90:$AN$97,1,0)=$AN49&amp;FD49&amp;$AO49&amp;FE49,$F$5,IF(VLOOKUP(IF(FD49&gt;FE49,$AN49&amp;$AO49,IF(FD49&lt;FE49,$AO49&amp;$AN49,0)),$AO$90:$AO$97,1,0)=IF(FD49&gt;FE49,$AN49&amp;$AO49,IF(FD49&lt;FE49,$AO49&amp;$AN49,0)),$F$6,0)),IF(VLOOKUP(IF(FD49&gt;FE49,$AN49&amp;$AO49,IF(FD49&lt;FE49,$AO49&amp;$AN49,0)),$AO$90:$AO$97,1,0)=IF(FD49&gt;FE49,$AN49&amp;$AO49,IF(FD49&lt;FE49,$AO49&amp;$AN49,0)),$F$6,0)),0)*$AL49</f>
        <v>0</v>
      </c>
      <c r="NX49" s="13">
        <f>IFERROR(IFERROR(IF(VLOOKUP($AN49&amp;FG49&amp;$AO49&amp;FH49,$AN$90:$AN$97,1,0)=$AN49&amp;FG49&amp;$AO49&amp;FH49,$F$5,IF(VLOOKUP(IF(FG49&gt;FH49,$AN49&amp;$AO49,IF(FG49&lt;FH49,$AO49&amp;$AN49,0)),$AO$90:$AO$97,1,0)=IF(FG49&gt;FH49,$AN49&amp;$AO49,IF(FG49&lt;FH49,$AO49&amp;$AN49,0)),$F$6,0)),IF(VLOOKUP(IF(FG49&gt;FH49,$AN49&amp;$AO49,IF(FG49&lt;FH49,$AO49&amp;$AN49,0)),$AO$90:$AO$97,1,0)=IF(FG49&gt;FH49,$AN49&amp;$AO49,IF(FG49&lt;FH49,$AO49&amp;$AN49,0)),$F$6,0)),0)*$AL49</f>
        <v>0</v>
      </c>
      <c r="NY49" s="13">
        <f>IFERROR(IFERROR(IF(VLOOKUP($AN49&amp;FJ49&amp;$AO49&amp;FK49,$AN$90:$AN$97,1,0)=$AN49&amp;FJ49&amp;$AO49&amp;FK49,$F$5,IF(VLOOKUP(IF(FJ49&gt;FK49,$AN49&amp;$AO49,IF(FJ49&lt;FK49,$AO49&amp;$AN49,0)),$AO$90:$AO$97,1,0)=IF(FJ49&gt;FK49,$AN49&amp;$AO49,IF(FJ49&lt;FK49,$AO49&amp;$AN49,0)),$F$6,0)),IF(VLOOKUP(IF(FJ49&gt;FK49,$AN49&amp;$AO49,IF(FJ49&lt;FK49,$AO49&amp;$AN49,0)),$AO$90:$AO$97,1,0)=IF(FJ49&gt;FK49,$AN49&amp;$AO49,IF(FJ49&lt;FK49,$AO49&amp;$AN49,0)),$F$6,0)),0)*$AL49</f>
        <v>0</v>
      </c>
      <c r="NZ49" s="13">
        <f>IFERROR(IFERROR(IF(VLOOKUP($AN49&amp;FM49&amp;$AO49&amp;FN49,$AN$90:$AN$97,1,0)=$AN49&amp;FM49&amp;$AO49&amp;FN49,$F$5,IF(VLOOKUP(IF(FM49&gt;FN49,$AN49&amp;$AO49,IF(FM49&lt;FN49,$AO49&amp;$AN49,0)),$AO$90:$AO$97,1,0)=IF(FM49&gt;FN49,$AN49&amp;$AO49,IF(FM49&lt;FN49,$AO49&amp;$AN49,0)),$F$6,0)),IF(VLOOKUP(IF(FM49&gt;FN49,$AN49&amp;$AO49,IF(FM49&lt;FN49,$AO49&amp;$AN49,0)),$AO$90:$AO$97,1,0)=IF(FM49&gt;FN49,$AN49&amp;$AO49,IF(FM49&lt;FN49,$AO49&amp;$AN49,0)),$F$6,0)),0)*$AL49</f>
        <v>0</v>
      </c>
      <c r="OA49" s="13">
        <f>IFERROR(IFERROR(IF(VLOOKUP($AN49&amp;FP49&amp;$AO49&amp;FQ49,$AN$90:$AN$97,1,0)=$AN49&amp;FP49&amp;$AO49&amp;FQ49,$F$5,IF(VLOOKUP(IF(FP49&gt;FQ49,$AN49&amp;$AO49,IF(FP49&lt;FQ49,$AO49&amp;$AN49,0)),$AO$90:$AO$97,1,0)=IF(FP49&gt;FQ49,$AN49&amp;$AO49,IF(FP49&lt;FQ49,$AO49&amp;$AN49,0)),$F$6,0)),IF(VLOOKUP(IF(FP49&gt;FQ49,$AN49&amp;$AO49,IF(FP49&lt;FQ49,$AO49&amp;$AN49,0)),$AO$90:$AO$97,1,0)=IF(FP49&gt;FQ49,$AN49&amp;$AO49,IF(FP49&lt;FQ49,$AO49&amp;$AN49,0)),$F$6,0)),0)*$AL49</f>
        <v>0</v>
      </c>
      <c r="OB49" s="13">
        <f>IFERROR(IFERROR(IF(VLOOKUP($AN49&amp;FS49&amp;$AO49&amp;FT49,$AN$90:$AN$97,1,0)=$AN49&amp;FS49&amp;$AO49&amp;FT49,$F$5,IF(VLOOKUP(IF(FS49&gt;FT49,$AN49&amp;$AO49,IF(FS49&lt;FT49,$AO49&amp;$AN49,0)),$AO$90:$AO$97,1,0)=IF(FS49&gt;FT49,$AN49&amp;$AO49,IF(FS49&lt;FT49,$AO49&amp;$AN49,0)),$F$6,0)),IF(VLOOKUP(IF(FS49&gt;FT49,$AN49&amp;$AO49,IF(FS49&lt;FT49,$AO49&amp;$AN49,0)),$AO$90:$AO$97,1,0)=IF(FS49&gt;FT49,$AN49&amp;$AO49,IF(FS49&lt;FT49,$AO49&amp;$AN49,0)),$F$6,0)),0)*$AL49</f>
        <v>0</v>
      </c>
      <c r="OC49" s="13">
        <f>IFERROR(IFERROR(IF(VLOOKUP($AN49&amp;FV49&amp;$AO49&amp;FW49,$AN$90:$AN$97,1,0)=$AN49&amp;FV49&amp;$AO49&amp;FW49,$F$5,IF(VLOOKUP(IF(FV49&gt;FW49,$AN49&amp;$AO49,IF(FV49&lt;FW49,$AO49&amp;$AN49,0)),$AO$90:$AO$97,1,0)=IF(FV49&gt;FW49,$AN49&amp;$AO49,IF(FV49&lt;FW49,$AO49&amp;$AN49,0)),$F$6,0)),IF(VLOOKUP(IF(FV49&gt;FW49,$AN49&amp;$AO49,IF(FV49&lt;FW49,$AO49&amp;$AN49,0)),$AO$90:$AO$97,1,0)=IF(FV49&gt;FW49,$AN49&amp;$AO49,IF(FV49&lt;FW49,$AO49&amp;$AN49,0)),$F$6,0)),0)*$AL49</f>
        <v>0</v>
      </c>
      <c r="OD49" s="13">
        <f>IFERROR(IFERROR(IF(VLOOKUP($AN49&amp;FY49&amp;$AO49&amp;FZ49,$AN$90:$AN$97,1,0)=$AN49&amp;FY49&amp;$AO49&amp;FZ49,$F$5,IF(VLOOKUP(IF(FY49&gt;FZ49,$AN49&amp;$AO49,IF(FY49&lt;FZ49,$AO49&amp;$AN49,0)),$AO$90:$AO$97,1,0)=IF(FY49&gt;FZ49,$AN49&amp;$AO49,IF(FY49&lt;FZ49,$AO49&amp;$AN49,0)),$F$6,0)),IF(VLOOKUP(IF(FY49&gt;FZ49,$AN49&amp;$AO49,IF(FY49&lt;FZ49,$AO49&amp;$AN49,0)),$AO$90:$AO$97,1,0)=IF(FY49&gt;FZ49,$AN49&amp;$AO49,IF(FY49&lt;FZ49,$AO49&amp;$AN49,0)),$F$6,0)),0)*$AL49</f>
        <v>0</v>
      </c>
      <c r="OE49" s="13">
        <f>IFERROR(IFERROR(IF(VLOOKUP($AN49&amp;GB49&amp;$AO49&amp;GC49,$AN$90:$AN$97,1,0)=$AN49&amp;GB49&amp;$AO49&amp;GC49,$F$5,IF(VLOOKUP(IF(GB49&gt;GC49,$AN49&amp;$AO49,IF(GB49&lt;GC49,$AO49&amp;$AN49,0)),$AO$90:$AO$97,1,0)=IF(GB49&gt;GC49,$AN49&amp;$AO49,IF(GB49&lt;GC49,$AO49&amp;$AN49,0)),$F$6,0)),IF(VLOOKUP(IF(GB49&gt;GC49,$AN49&amp;$AO49,IF(GB49&lt;GC49,$AO49&amp;$AN49,0)),$AO$90:$AO$97,1,0)=IF(GB49&gt;GC49,$AN49&amp;$AO49,IF(GB49&lt;GC49,$AO49&amp;$AN49,0)),$F$6,0)),0)*$AL49</f>
        <v>0</v>
      </c>
      <c r="OF49" s="13">
        <f>IFERROR(IFERROR(IF(VLOOKUP($AN49&amp;GE49&amp;$AO49&amp;GF49,$AN$90:$AN$97,1,0)=$AN49&amp;GE49&amp;$AO49&amp;GF49,$F$5,IF(VLOOKUP(IF(GE49&gt;GF49,$AN49&amp;$AO49,IF(GE49&lt;GF49,$AO49&amp;$AN49,0)),$AO$90:$AO$97,1,0)=IF(GE49&gt;GF49,$AN49&amp;$AO49,IF(GE49&lt;GF49,$AO49&amp;$AN49,0)),$F$6,0)),IF(VLOOKUP(IF(GE49&gt;GF49,$AN49&amp;$AO49,IF(GE49&lt;GF49,$AO49&amp;$AN49,0)),$AO$90:$AO$97,1,0)=IF(GE49&gt;GF49,$AN49&amp;$AO49,IF(GE49&lt;GF49,$AO49&amp;$AN49,0)),$F$6,0)),0)*$AL49</f>
        <v>0</v>
      </c>
      <c r="OG49" s="13">
        <f>IFERROR(IFERROR(IF(VLOOKUP($AN49&amp;GH49&amp;$AO49&amp;GI49,$AN$90:$AN$97,1,0)=$AN49&amp;GH49&amp;$AO49&amp;GI49,$F$5,IF(VLOOKUP(IF(GH49&gt;GI49,$AN49&amp;$AO49,IF(GH49&lt;GI49,$AO49&amp;$AN49,0)),$AO$90:$AO$97,1,0)=IF(GH49&gt;GI49,$AN49&amp;$AO49,IF(GH49&lt;GI49,$AO49&amp;$AN49,0)),$F$6,0)),IF(VLOOKUP(IF(GH49&gt;GI49,$AN49&amp;$AO49,IF(GH49&lt;GI49,$AO49&amp;$AN49,0)),$AO$90:$AO$97,1,0)=IF(GH49&gt;GI49,$AN49&amp;$AO49,IF(GH49&lt;GI49,$AO49&amp;$AN49,0)),$F$6,0)),0)*$AL49</f>
        <v>0</v>
      </c>
      <c r="OH49" s="13">
        <f>IFERROR(IFERROR(IF(VLOOKUP($AN49&amp;GK49&amp;$AO49&amp;GL49,$AN$90:$AN$97,1,0)=$AN49&amp;GK49&amp;$AO49&amp;GL49,$F$5,IF(VLOOKUP(IF(GK49&gt;GL49,$AN49&amp;$AO49,IF(GK49&lt;GL49,$AO49&amp;$AN49,0)),$AO$90:$AO$97,1,0)=IF(GK49&gt;GL49,$AN49&amp;$AO49,IF(GK49&lt;GL49,$AO49&amp;$AN49,0)),$F$6,0)),IF(VLOOKUP(IF(GK49&gt;GL49,$AN49&amp;$AO49,IF(GK49&lt;GL49,$AO49&amp;$AN49,0)),$AO$90:$AO$97,1,0)=IF(GK49&gt;GL49,$AN49&amp;$AO49,IF(GK49&lt;GL49,$AO49&amp;$AN49,0)),$F$6,0)),0)*$AL49</f>
        <v>0</v>
      </c>
      <c r="OI49" s="13">
        <f>IFERROR(IFERROR(IF(VLOOKUP($AN49&amp;GN49&amp;$AO49&amp;GO49,$AN$90:$AN$97,1,0)=$AN49&amp;GN49&amp;$AO49&amp;GO49,$F$5,IF(VLOOKUP(IF(GN49&gt;GO49,$AN49&amp;$AO49,IF(GN49&lt;GO49,$AO49&amp;$AN49,0)),$AO$90:$AO$97,1,0)=IF(GN49&gt;GO49,$AN49&amp;$AO49,IF(GN49&lt;GO49,$AO49&amp;$AN49,0)),$F$6,0)),IF(VLOOKUP(IF(GN49&gt;GO49,$AN49&amp;$AO49,IF(GN49&lt;GO49,$AO49&amp;$AN49,0)),$AO$90:$AO$97,1,0)=IF(GN49&gt;GO49,$AN49&amp;$AO49,IF(GN49&lt;GO49,$AO49&amp;$AN49,0)),$F$6,0)),0)*$AL49</f>
        <v>0</v>
      </c>
      <c r="OJ49" s="13">
        <f>IFERROR(IFERROR(IF(VLOOKUP($AN49&amp;GQ49&amp;$AO49&amp;GR49,$AN$90:$AN$97,1,0)=$AN49&amp;GQ49&amp;$AO49&amp;GR49,$F$5,IF(VLOOKUP(IF(GQ49&gt;GR49,$AN49&amp;$AO49,IF(GQ49&lt;GR49,$AO49&amp;$AN49,0)),$AO$90:$AO$97,1,0)=IF(GQ49&gt;GR49,$AN49&amp;$AO49,IF(GQ49&lt;GR49,$AO49&amp;$AN49,0)),$F$6,0)),IF(VLOOKUP(IF(GQ49&gt;GR49,$AN49&amp;$AO49,IF(GQ49&lt;GR49,$AO49&amp;$AN49,0)),$AO$90:$AO$97,1,0)=IF(GQ49&gt;GR49,$AN49&amp;$AO49,IF(GQ49&lt;GR49,$AO49&amp;$AN49,0)),$F$6,0)),0)*$AL49</f>
        <v>0</v>
      </c>
      <c r="OK49" s="13">
        <f>IFERROR(IFERROR(IF(VLOOKUP($AN49&amp;GT49&amp;$AO49&amp;GU49,$AN$90:$AN$97,1,0)=$AN49&amp;GT49&amp;$AO49&amp;GU49,$F$5,IF(VLOOKUP(IF(GT49&gt;GU49,$AN49&amp;$AO49,IF(GT49&lt;GU49,$AO49&amp;$AN49,0)),$AO$90:$AO$97,1,0)=IF(GT49&gt;GU49,$AN49&amp;$AO49,IF(GT49&lt;GU49,$AO49&amp;$AN49,0)),$F$6,0)),IF(VLOOKUP(IF(GT49&gt;GU49,$AN49&amp;$AO49,IF(GT49&lt;GU49,$AO49&amp;$AN49,0)),$AO$90:$AO$97,1,0)=IF(GT49&gt;GU49,$AN49&amp;$AO49,IF(GT49&lt;GU49,$AO49&amp;$AN49,0)),$F$6,0)),0)*$AL49</f>
        <v>0</v>
      </c>
      <c r="OL49" s="13">
        <f>IFERROR(IFERROR(IF(VLOOKUP($AN49&amp;GW49&amp;$AO49&amp;GX49,$AN$90:$AN$97,1,0)=$AN49&amp;GW49&amp;$AO49&amp;GX49,$F$5,IF(VLOOKUP(IF(GW49&gt;GX49,$AN49&amp;$AO49,IF(GW49&lt;GX49,$AO49&amp;$AN49,0)),$AO$90:$AO$97,1,0)=IF(GW49&gt;GX49,$AN49&amp;$AO49,IF(GW49&lt;GX49,$AO49&amp;$AN49,0)),$F$6,0)),IF(VLOOKUP(IF(GW49&gt;GX49,$AN49&amp;$AO49,IF(GW49&lt;GX49,$AO49&amp;$AN49,0)),$AO$90:$AO$97,1,0)=IF(GW49&gt;GX49,$AN49&amp;$AO49,IF(GW49&lt;GX49,$AO49&amp;$AN49,0)),$F$6,0)),0)*$AL49</f>
        <v>0</v>
      </c>
      <c r="OM49" s="13">
        <f>IFERROR(IFERROR(IF(VLOOKUP($AN49&amp;GZ49&amp;$AO49&amp;HA49,$AN$90:$AN$97,1,0)=$AN49&amp;GZ49&amp;$AO49&amp;HA49,$F$5,IF(VLOOKUP(IF(GZ49&gt;HA49,$AN49&amp;$AO49,IF(GZ49&lt;HA49,$AO49&amp;$AN49,0)),$AO$90:$AO$97,1,0)=IF(GZ49&gt;HA49,$AN49&amp;$AO49,IF(GZ49&lt;HA49,$AO49&amp;$AN49,0)),$F$6,0)),IF(VLOOKUP(IF(GZ49&gt;HA49,$AN49&amp;$AO49,IF(GZ49&lt;HA49,$AO49&amp;$AN49,0)),$AO$90:$AO$97,1,0)=IF(GZ49&gt;HA49,$AN49&amp;$AO49,IF(GZ49&lt;HA49,$AO49&amp;$AN49,0)),$F$6,0)),0)*$AL49</f>
        <v>0</v>
      </c>
      <c r="ON49" s="13">
        <f>IFERROR(IFERROR(IF(VLOOKUP($AN49&amp;HC49&amp;$AO49&amp;HD49,$AN$90:$AN$97,1,0)=$AN49&amp;HC49&amp;$AO49&amp;HD49,$F$5,IF(VLOOKUP(IF(HC49&gt;HD49,$AN49&amp;$AO49,IF(HC49&lt;HD49,$AO49&amp;$AN49,0)),$AO$90:$AO$97,1,0)=IF(HC49&gt;HD49,$AN49&amp;$AO49,IF(HC49&lt;HD49,$AO49&amp;$AN49,0)),$F$6,0)),IF(VLOOKUP(IF(HC49&gt;HD49,$AN49&amp;$AO49,IF(HC49&lt;HD49,$AO49&amp;$AN49,0)),$AO$90:$AO$97,1,0)=IF(HC49&gt;HD49,$AN49&amp;$AO49,IF(HC49&lt;HD49,$AO49&amp;$AN49,0)),$F$6,0)),0)*$AL49</f>
        <v>0</v>
      </c>
      <c r="OO49" s="13">
        <f>IFERROR(IFERROR(IF(VLOOKUP($AN49&amp;HF49&amp;$AO49&amp;HG49,$AN$90:$AN$97,1,0)=$AN49&amp;HF49&amp;$AO49&amp;HG49,$F$5,IF(VLOOKUP(IF(HF49&gt;HG49,$AN49&amp;$AO49,IF(HF49&lt;HG49,$AO49&amp;$AN49,0)),$AO$90:$AO$97,1,0)=IF(HF49&gt;HG49,$AN49&amp;$AO49,IF(HF49&lt;HG49,$AO49&amp;$AN49,0)),$F$6,0)),IF(VLOOKUP(IF(HF49&gt;HG49,$AN49&amp;$AO49,IF(HF49&lt;HG49,$AO49&amp;$AN49,0)),$AO$90:$AO$97,1,0)=IF(HF49&gt;HG49,$AN49&amp;$AO49,IF(HF49&lt;HG49,$AO49&amp;$AN49,0)),$F$6,0)),0)*$AL49</f>
        <v>0</v>
      </c>
      <c r="OP49" s="13">
        <f>IFERROR(IFERROR(IF(VLOOKUP($AN49&amp;HI49&amp;$AO49&amp;HJ49,$AN$90:$AN$97,1,0)=$AN49&amp;HI49&amp;$AO49&amp;HJ49,$F$5,IF(VLOOKUP(IF(HI49&gt;HJ49,$AN49&amp;$AO49,IF(HI49&lt;HJ49,$AO49&amp;$AN49,0)),$AO$90:$AO$97,1,0)=IF(HI49&gt;HJ49,$AN49&amp;$AO49,IF(HI49&lt;HJ49,$AO49&amp;$AN49,0)),$F$6,0)),IF(VLOOKUP(IF(HI49&gt;HJ49,$AN49&amp;$AO49,IF(HI49&lt;HJ49,$AO49&amp;$AN49,0)),$AO$90:$AO$97,1,0)=IF(HI49&gt;HJ49,$AN49&amp;$AO49,IF(HI49&lt;HJ49,$AO49&amp;$AN49,0)),$F$6,0)),0)*$AL49</f>
        <v>0</v>
      </c>
      <c r="OQ49" s="13">
        <f>IFERROR(IFERROR(IF(VLOOKUP($AN49&amp;HL49&amp;$AO49&amp;HM49,$AN$90:$AN$97,1,0)=$AN49&amp;HL49&amp;$AO49&amp;HM49,$F$5,IF(VLOOKUP(IF(HL49&gt;HM49,$AN49&amp;$AO49,IF(HL49&lt;HM49,$AO49&amp;$AN49,0)),$AO$90:$AO$97,1,0)=IF(HL49&gt;HM49,$AN49&amp;$AO49,IF(HL49&lt;HM49,$AO49&amp;$AN49,0)),$F$6,0)),IF(VLOOKUP(IF(HL49&gt;HM49,$AN49&amp;$AO49,IF(HL49&lt;HM49,$AO49&amp;$AN49,0)),$AO$90:$AO$97,1,0)=IF(HL49&gt;HM49,$AN49&amp;$AO49,IF(HL49&lt;HM49,$AO49&amp;$AN49,0)),$F$6,0)),0)*$AL49</f>
        <v>0</v>
      </c>
      <c r="OR49" s="13">
        <f>IFERROR(IFERROR(IF(VLOOKUP($AN49&amp;HO49&amp;$AO49&amp;HP49,$AN$90:$AN$97,1,0)=$AN49&amp;HO49&amp;$AO49&amp;HP49,$F$5,IF(VLOOKUP(IF(HO49&gt;HP49,$AN49&amp;$AO49,IF(HO49&lt;HP49,$AO49&amp;$AN49,0)),$AO$90:$AO$97,1,0)=IF(HO49&gt;HP49,$AN49&amp;$AO49,IF(HO49&lt;HP49,$AO49&amp;$AN49,0)),$F$6,0)),IF(VLOOKUP(IF(HO49&gt;HP49,$AN49&amp;$AO49,IF(HO49&lt;HP49,$AO49&amp;$AN49,0)),$AO$90:$AO$97,1,0)=IF(HO49&gt;HP49,$AN49&amp;$AO49,IF(HO49&lt;HP49,$AO49&amp;$AN49,0)),$F$6,0)),0)*$AL49</f>
        <v>0</v>
      </c>
      <c r="OS49" s="13">
        <f>IFERROR(IFERROR(IF(VLOOKUP($AN49&amp;HR49&amp;$AO49&amp;HS49,$AN$90:$AN$97,1,0)=$AN49&amp;HR49&amp;$AO49&amp;HS49,$F$5,IF(VLOOKUP(IF(HR49&gt;HS49,$AN49&amp;$AO49,IF(HR49&lt;HS49,$AO49&amp;$AN49,0)),$AO$90:$AO$97,1,0)=IF(HR49&gt;HS49,$AN49&amp;$AO49,IF(HR49&lt;HS49,$AO49&amp;$AN49,0)),$F$6,0)),IF(VLOOKUP(IF(HR49&gt;HS49,$AN49&amp;$AO49,IF(HR49&lt;HS49,$AO49&amp;$AN49,0)),$AO$90:$AO$97,1,0)=IF(HR49&gt;HS49,$AN49&amp;$AO49,IF(HR49&lt;HS49,$AO49&amp;$AN49,0)),$F$6,0)),0)*$AL49</f>
        <v>0</v>
      </c>
      <c r="OT49" s="13">
        <f>IFERROR(IFERROR(IF(VLOOKUP($AN49&amp;HU49&amp;$AO49&amp;HV49,$AN$90:$AN$97,1,0)=$AN49&amp;HU49&amp;$AO49&amp;HV49,$F$5,IF(VLOOKUP(IF(HU49&gt;HV49,$AN49&amp;$AO49,IF(HU49&lt;HV49,$AO49&amp;$AN49,0)),$AO$90:$AO$97,1,0)=IF(HU49&gt;HV49,$AN49&amp;$AO49,IF(HU49&lt;HV49,$AO49&amp;$AN49,0)),$F$6,0)),IF(VLOOKUP(IF(HU49&gt;HV49,$AN49&amp;$AO49,IF(HU49&lt;HV49,$AO49&amp;$AN49,0)),$AO$90:$AO$97,1,0)=IF(HU49&gt;HV49,$AN49&amp;$AO49,IF(HU49&lt;HV49,$AO49&amp;$AN49,0)),$F$6,0)),0)*$AL49</f>
        <v>0</v>
      </c>
      <c r="OU49" s="13">
        <f>IFERROR(IFERROR(IF(VLOOKUP($AN49&amp;HX49&amp;$AO49&amp;HY49,$AN$90:$AN$97,1,0)=$AN49&amp;HX49&amp;$AO49&amp;HY49,$F$5,IF(VLOOKUP(IF(HX49&gt;HY49,$AN49&amp;$AO49,IF(HX49&lt;HY49,$AO49&amp;$AN49,0)),$AO$90:$AO$97,1,0)=IF(HX49&gt;HY49,$AN49&amp;$AO49,IF(HX49&lt;HY49,$AO49&amp;$AN49,0)),$F$6,0)),IF(VLOOKUP(IF(HX49&gt;HY49,$AN49&amp;$AO49,IF(HX49&lt;HY49,$AO49&amp;$AN49,0)),$AO$90:$AO$97,1,0)=IF(HX49&gt;HY49,$AN49&amp;$AO49,IF(HX49&lt;HY49,$AO49&amp;$AN49,0)),$F$6,0)),0)*$AL49</f>
        <v>0</v>
      </c>
      <c r="OV49" s="13">
        <f>IFERROR(IFERROR(IF(VLOOKUP($AN49&amp;IA49&amp;$AO49&amp;IB49,$AN$90:$AN$97,1,0)=$AN49&amp;IA49&amp;$AO49&amp;IB49,$F$5,IF(VLOOKUP(IF(IA49&gt;IB49,$AN49&amp;$AO49,IF(IA49&lt;IB49,$AO49&amp;$AN49,0)),$AO$90:$AO$97,1,0)=IF(IA49&gt;IB49,$AN49&amp;$AO49,IF(IA49&lt;IB49,$AO49&amp;$AN49,0)),$F$6,0)),IF(VLOOKUP(IF(IA49&gt;IB49,$AN49&amp;$AO49,IF(IA49&lt;IB49,$AO49&amp;$AN49,0)),$AO$90:$AO$97,1,0)=IF(IA49&gt;IB49,$AN49&amp;$AO49,IF(IA49&lt;IB49,$AO49&amp;$AN49,0)),$F$6,0)),0)*$AL49</f>
        <v>0</v>
      </c>
      <c r="OW49" s="13">
        <f>IFERROR(IFERROR(IF(VLOOKUP($AN49&amp;ID49&amp;$AO49&amp;IE49,$AN$90:$AN$97,1,0)=$AN49&amp;ID49&amp;$AO49&amp;IE49,$F$5,IF(VLOOKUP(IF(ID49&gt;IE49,$AN49&amp;$AO49,IF(ID49&lt;IE49,$AO49&amp;$AN49,0)),$AO$90:$AO$97,1,0)=IF(ID49&gt;IE49,$AN49&amp;$AO49,IF(ID49&lt;IE49,$AO49&amp;$AN49,0)),$F$6,0)),IF(VLOOKUP(IF(ID49&gt;IE49,$AN49&amp;$AO49,IF(ID49&lt;IE49,$AO49&amp;$AN49,0)),$AO$90:$AO$97,1,0)=IF(ID49&gt;IE49,$AN49&amp;$AO49,IF(ID49&lt;IE49,$AO49&amp;$AN49,0)),$F$6,0)),0)*$AL49</f>
        <v>0</v>
      </c>
      <c r="OX49" s="13">
        <f>IFERROR(IFERROR(IF(VLOOKUP($AN49&amp;IG49&amp;$AO49&amp;IH49,$AN$90:$AN$97,1,0)=$AN49&amp;IG49&amp;$AO49&amp;IH49,$F$5,IF(VLOOKUP(IF(IG49&gt;IH49,$AN49&amp;$AO49,IF(IG49&lt;IH49,$AO49&amp;$AN49,0)),$AO$90:$AO$97,1,0)=IF(IG49&gt;IH49,$AN49&amp;$AO49,IF(IG49&lt;IH49,$AO49&amp;$AN49,0)),$F$6,0)),IF(VLOOKUP(IF(IG49&gt;IH49,$AN49&amp;$AO49,IF(IG49&lt;IH49,$AO49&amp;$AN49,0)),$AO$90:$AO$97,1,0)=IF(IG49&gt;IH49,$AN49&amp;$AO49,IF(IG49&lt;IH49,$AO49&amp;$AN49,0)),$F$6,0)),0)*$AL49</f>
        <v>0</v>
      </c>
      <c r="OY49" s="13">
        <f>IFERROR(IFERROR(IF(VLOOKUP($AN49&amp;IJ49&amp;$AO49&amp;IK49,$AN$90:$AN$97,1,0)=$AN49&amp;IJ49&amp;$AO49&amp;IK49,$F$5,IF(VLOOKUP(IF(IJ49&gt;IK49,$AN49&amp;$AO49,IF(IJ49&lt;IK49,$AO49&amp;$AN49,0)),$AO$90:$AO$97,1,0)=IF(IJ49&gt;IK49,$AN49&amp;$AO49,IF(IJ49&lt;IK49,$AO49&amp;$AN49,0)),$F$6,0)),IF(VLOOKUP(IF(IJ49&gt;IK49,$AN49&amp;$AO49,IF(IJ49&lt;IK49,$AO49&amp;$AN49,0)),$AO$90:$AO$97,1,0)=IF(IJ49&gt;IK49,$AN49&amp;$AO49,IF(IJ49&lt;IK49,$AO49&amp;$AN49,0)),$F$6,0)),0)*$AL49</f>
        <v>0</v>
      </c>
      <c r="OZ49" s="13">
        <f>IFERROR(IFERROR(IF(VLOOKUP($AN49&amp;IM49&amp;$AO49&amp;IN49,$AN$90:$AN$97,1,0)=$AN49&amp;IM49&amp;$AO49&amp;IN49,$F$5,IF(VLOOKUP(IF(IM49&gt;IN49,$AN49&amp;$AO49,IF(IM49&lt;IN49,$AO49&amp;$AN49,0)),$AO$90:$AO$97,1,0)=IF(IM49&gt;IN49,$AN49&amp;$AO49,IF(IM49&lt;IN49,$AO49&amp;$AN49,0)),$F$6,0)),IF(VLOOKUP(IF(IM49&gt;IN49,$AN49&amp;$AO49,IF(IM49&lt;IN49,$AO49&amp;$AN49,0)),$AO$90:$AO$97,1,0)=IF(IM49&gt;IN49,$AN49&amp;$AO49,IF(IM49&lt;IN49,$AO49&amp;$AN49,0)),$F$6,0)),0)*$AL49</f>
        <v>0</v>
      </c>
      <c r="PA49" s="13">
        <f>IFERROR(IFERROR(IF(VLOOKUP($AN49&amp;IP49&amp;$AO49&amp;IQ49,$AN$90:$AN$97,1,0)=$AN49&amp;IP49&amp;$AO49&amp;IQ49,$F$5,IF(VLOOKUP(IF(IP49&gt;IQ49,$AN49&amp;$AO49,IF(IP49&lt;IQ49,$AO49&amp;$AN49,0)),$AO$90:$AO$97,1,0)=IF(IP49&gt;IQ49,$AN49&amp;$AO49,IF(IP49&lt;IQ49,$AO49&amp;$AN49,0)),$F$6,0)),IF(VLOOKUP(IF(IP49&gt;IQ49,$AN49&amp;$AO49,IF(IP49&lt;IQ49,$AO49&amp;$AN49,0)),$AO$90:$AO$97,1,0)=IF(IP49&gt;IQ49,$AN49&amp;$AO49,IF(IP49&lt;IQ49,$AO49&amp;$AN49,0)),$F$6,0)),0)*$AL49</f>
        <v>0</v>
      </c>
      <c r="PB49" s="13">
        <f>IFERROR(IFERROR(IF(VLOOKUP($AN49&amp;IS49&amp;$AO49&amp;IT49,$AN$90:$AN$97,1,0)=$AN49&amp;IS49&amp;$AO49&amp;IT49,$F$5,IF(VLOOKUP(IF(IS49&gt;IT49,$AN49&amp;$AO49,IF(IS49&lt;IT49,$AO49&amp;$AN49,0)),$AO$90:$AO$97,1,0)=IF(IS49&gt;IT49,$AN49&amp;$AO49,IF(IS49&lt;IT49,$AO49&amp;$AN49,0)),$F$6,0)),IF(VLOOKUP(IF(IS49&gt;IT49,$AN49&amp;$AO49,IF(IS49&lt;IT49,$AO49&amp;$AN49,0)),$AO$90:$AO$97,1,0)=IF(IS49&gt;IT49,$AN49&amp;$AO49,IF(IS49&lt;IT49,$AO49&amp;$AN49,0)),$F$6,0)),0)*$AL49</f>
        <v>0</v>
      </c>
      <c r="PC49" s="13">
        <f>IFERROR(IFERROR(IF(VLOOKUP($AN49&amp;IV49&amp;$AO49&amp;IW49,$AN$90:$AN$97,1,0)=$AN49&amp;IV49&amp;$AO49&amp;IW49,$F$5,IF(VLOOKUP(IF(IV49&gt;IW49,$AN49&amp;$AO49,IF(IV49&lt;IW49,$AO49&amp;$AN49,0)),$AO$90:$AO$97,1,0)=IF(IV49&gt;IW49,$AN49&amp;$AO49,IF(IV49&lt;IW49,$AO49&amp;$AN49,0)),$F$6,0)),IF(VLOOKUP(IF(IV49&gt;IW49,$AN49&amp;$AO49,IF(IV49&lt;IW49,$AO49&amp;$AN49,0)),$AO$90:$AO$97,1,0)=IF(IV49&gt;IW49,$AN49&amp;$AO49,IF(IV49&lt;IW49,$AO49&amp;$AN49,0)),$F$6,0)),0)*$AL49</f>
        <v>0</v>
      </c>
      <c r="PD49" s="13">
        <f>IFERROR(IFERROR(IF(VLOOKUP($AN49&amp;IY49&amp;$AO49&amp;IZ49,$AN$90:$AN$97,1,0)=$AN49&amp;IY49&amp;$AO49&amp;IZ49,$F$5,IF(VLOOKUP(IF(IY49&gt;IZ49,$AN49&amp;$AO49,IF(IY49&lt;IZ49,$AO49&amp;$AN49,0)),$AO$90:$AO$97,1,0)=IF(IY49&gt;IZ49,$AN49&amp;$AO49,IF(IY49&lt;IZ49,$AO49&amp;$AN49,0)),$F$6,0)),IF(VLOOKUP(IF(IY49&gt;IZ49,$AN49&amp;$AO49,IF(IY49&lt;IZ49,$AO49&amp;$AN49,0)),$AO$90:$AO$97,1,0)=IF(IY49&gt;IZ49,$AN49&amp;$AO49,IF(IY49&lt;IZ49,$AO49&amp;$AN49,0)),$F$6,0)),0)*$AL49</f>
        <v>0</v>
      </c>
      <c r="PE49" s="13">
        <f>IFERROR(IFERROR(IF(VLOOKUP($AN49&amp;JB49&amp;$AO49&amp;JC49,$AN$90:$AN$97,1,0)=$AN49&amp;JB49&amp;$AO49&amp;JC49,$F$5,IF(VLOOKUP(IF(JB49&gt;JC49,$AN49&amp;$AO49,IF(JB49&lt;JC49,$AO49&amp;$AN49,0)),$AO$90:$AO$97,1,0)=IF(JB49&gt;JC49,$AN49&amp;$AO49,IF(JB49&lt;JC49,$AO49&amp;$AN49,0)),$F$6,0)),IF(VLOOKUP(IF(JB49&gt;JC49,$AN49&amp;$AO49,IF(JB49&lt;JC49,$AO49&amp;$AN49,0)),$AO$90:$AO$97,1,0)=IF(JB49&gt;JC49,$AN49&amp;$AO49,IF(JB49&lt;JC49,$AO49&amp;$AN49,0)),$F$6,0)),0)*$AL49</f>
        <v>0</v>
      </c>
      <c r="PF49" s="13">
        <f>IFERROR(IFERROR(IF(VLOOKUP($AN49&amp;JE49&amp;$AO49&amp;JF49,$AN$90:$AN$97,1,0)=$AN49&amp;JE49&amp;$AO49&amp;JF49,$F$5,IF(VLOOKUP(IF(JE49&gt;JF49,$AN49&amp;$AO49,IF(JE49&lt;JF49,$AO49&amp;$AN49,0)),$AO$90:$AO$97,1,0)=IF(JE49&gt;JF49,$AN49&amp;$AO49,IF(JE49&lt;JF49,$AO49&amp;$AN49,0)),$F$6,0)),IF(VLOOKUP(IF(JE49&gt;JF49,$AN49&amp;$AO49,IF(JE49&lt;JF49,$AO49&amp;$AN49,0)),$AO$90:$AO$97,1,0)=IF(JE49&gt;JF49,$AN49&amp;$AO49,IF(JE49&lt;JF49,$AO49&amp;$AN49,0)),$F$6,0)),0)*$AL49</f>
        <v>0</v>
      </c>
      <c r="PG49" s="13">
        <f>IFERROR(IFERROR(IF(VLOOKUP($AN49&amp;JH49&amp;$AO49&amp;JI49,$AN$90:$AN$97,1,0)=$AN49&amp;JH49&amp;$AO49&amp;JI49,$F$5,IF(VLOOKUP(IF(JH49&gt;JI49,$AN49&amp;$AO49,IF(JH49&lt;JI49,$AO49&amp;$AN49,0)),$AO$90:$AO$97,1,0)=IF(JH49&gt;JI49,$AN49&amp;$AO49,IF(JH49&lt;JI49,$AO49&amp;$AN49,0)),$F$6,0)),IF(VLOOKUP(IF(JH49&gt;JI49,$AN49&amp;$AO49,IF(JH49&lt;JI49,$AO49&amp;$AN49,0)),$AO$90:$AO$97,1,0)=IF(JH49&gt;JI49,$AN49&amp;$AO49,IF(JH49&lt;JI49,$AO49&amp;$AN49,0)),$F$6,0)),0)*$AL49</f>
        <v>0</v>
      </c>
      <c r="PH49" s="13">
        <f>IFERROR(IFERROR(IF(VLOOKUP($AN49&amp;JK49&amp;$AO49&amp;JL49,$AN$90:$AN$97,1,0)=$AN49&amp;JK49&amp;$AO49&amp;JL49,$F$5,IF(VLOOKUP(IF(JK49&gt;JL49,$AN49&amp;$AO49,IF(JK49&lt;JL49,$AO49&amp;$AN49,0)),$AO$90:$AO$97,1,0)=IF(JK49&gt;JL49,$AN49&amp;$AO49,IF(JK49&lt;JL49,$AO49&amp;$AN49,0)),$F$6,0)),IF(VLOOKUP(IF(JK49&gt;JL49,$AN49&amp;$AO49,IF(JK49&lt;JL49,$AO49&amp;$AN49,0)),$AO$90:$AO$97,1,0)=IF(JK49&gt;JL49,$AN49&amp;$AO49,IF(JK49&lt;JL49,$AO49&amp;$AN49,0)),$F$6,0)),0)*$AL49</f>
        <v>0</v>
      </c>
      <c r="PI49" s="13">
        <f>IFERROR(IFERROR(IF(VLOOKUP($AN49&amp;JN49&amp;$AO49&amp;JO49,$AN$90:$AN$97,1,0)=$AN49&amp;JN49&amp;$AO49&amp;JO49,$F$5,IF(VLOOKUP(IF(JN49&gt;JO49,$AN49&amp;$AO49,IF(JN49&lt;JO49,$AO49&amp;$AN49,0)),$AO$90:$AO$97,1,0)=IF(JN49&gt;JO49,$AN49&amp;$AO49,IF(JN49&lt;JO49,$AO49&amp;$AN49,0)),$F$6,0)),IF(VLOOKUP(IF(JN49&gt;JO49,$AN49&amp;$AO49,IF(JN49&lt;JO49,$AO49&amp;$AN49,0)),$AO$90:$AO$97,1,0)=IF(JN49&gt;JO49,$AN49&amp;$AO49,IF(JN49&lt;JO49,$AO49&amp;$AN49,0)),$F$6,0)),0)*$AL49</f>
        <v>0</v>
      </c>
      <c r="PJ49" s="13">
        <f>IFERROR(IFERROR(IF(VLOOKUP($AN49&amp;JQ49&amp;$AO49&amp;JR49,$AN$90:$AN$97,1,0)=$AN49&amp;JQ49&amp;$AO49&amp;JR49,$F$5,IF(VLOOKUP(IF(JQ49&gt;JR49,$AN49&amp;$AO49,IF(JQ49&lt;JR49,$AO49&amp;$AN49,0)),$AO$90:$AO$97,1,0)=IF(JQ49&gt;JR49,$AN49&amp;$AO49,IF(JQ49&lt;JR49,$AO49&amp;$AN49,0)),$F$6,0)),IF(VLOOKUP(IF(JQ49&gt;JR49,$AN49&amp;$AO49,IF(JQ49&lt;JR49,$AO49&amp;$AN49,0)),$AO$90:$AO$97,1,0)=IF(JQ49&gt;JR49,$AN49&amp;$AO49,IF(JQ49&lt;JR49,$AO49&amp;$AN49,0)),$F$6,0)),0)*$AL49</f>
        <v>0</v>
      </c>
      <c r="PK49" s="13">
        <f>IFERROR(IFERROR(IF(VLOOKUP($AN49&amp;JT49&amp;$AO49&amp;JU49,$AN$90:$AN$97,1,0)=$AN49&amp;JT49&amp;$AO49&amp;JU49,$F$5,IF(VLOOKUP(IF(JT49&gt;JU49,$AN49&amp;$AO49,IF(JT49&lt;JU49,$AO49&amp;$AN49,0)),$AO$90:$AO$97,1,0)=IF(JT49&gt;JU49,$AN49&amp;$AO49,IF(JT49&lt;JU49,$AO49&amp;$AN49,0)),$F$6,0)),IF(VLOOKUP(IF(JT49&gt;JU49,$AN49&amp;$AO49,IF(JT49&lt;JU49,$AO49&amp;$AN49,0)),$AO$90:$AO$97,1,0)=IF(JT49&gt;JU49,$AN49&amp;$AO49,IF(JT49&lt;JU49,$AO49&amp;$AN49,0)),$F$6,0)),0)*$AL49</f>
        <v>0</v>
      </c>
      <c r="PL49" s="13">
        <f>IFERROR(IFERROR(IF(VLOOKUP($AN49&amp;JW49&amp;$AO49&amp;JX49,$AN$90:$AN$97,1,0)=$AN49&amp;JW49&amp;$AO49&amp;JX49,$F$5,IF(VLOOKUP(IF(JW49&gt;JX49,$AN49&amp;$AO49,IF(JW49&lt;JX49,$AO49&amp;$AN49,0)),$AO$90:$AO$97,1,0)=IF(JW49&gt;JX49,$AN49&amp;$AO49,IF(JW49&lt;JX49,$AO49&amp;$AN49,0)),$F$6,0)),IF(VLOOKUP(IF(JW49&gt;JX49,$AN49&amp;$AO49,IF(JW49&lt;JX49,$AO49&amp;$AN49,0)),$AO$90:$AO$97,1,0)=IF(JW49&gt;JX49,$AN49&amp;$AO49,IF(JW49&lt;JX49,$AO49&amp;$AN49,0)),$F$6,0)),0)*$AL49</f>
        <v>0</v>
      </c>
      <c r="PM49" s="13">
        <f>IFERROR(IFERROR(IF(VLOOKUP($AN49&amp;JZ49&amp;$AO49&amp;KA49,$AN$90:$AN$97,1,0)=$AN49&amp;JZ49&amp;$AO49&amp;KA49,$F$5,IF(VLOOKUP(IF(JZ49&gt;KA49,$AN49&amp;$AO49,IF(JZ49&lt;KA49,$AO49&amp;$AN49,0)),$AO$90:$AO$97,1,0)=IF(JZ49&gt;KA49,$AN49&amp;$AO49,IF(JZ49&lt;KA49,$AO49&amp;$AN49,0)),$F$6,0)),IF(VLOOKUP(IF(JZ49&gt;KA49,$AN49&amp;$AO49,IF(JZ49&lt;KA49,$AO49&amp;$AN49,0)),$AO$90:$AO$97,1,0)=IF(JZ49&gt;KA49,$AN49&amp;$AO49,IF(JZ49&lt;KA49,$AO49&amp;$AN49,0)),$F$6,0)),0)*$AL49</f>
        <v>0</v>
      </c>
      <c r="PN49" s="13">
        <f>IFERROR(IFERROR(IF(VLOOKUP($AN49&amp;KC49&amp;$AO49&amp;KD49,$AN$90:$AN$97,1,0)=$AN49&amp;KC49&amp;$AO49&amp;KD49,$F$5,IF(VLOOKUP(IF(KC49&gt;KD49,$AN49&amp;$AO49,IF(KC49&lt;KD49,$AO49&amp;$AN49,0)),$AO$90:$AO$97,1,0)=IF(KC49&gt;KD49,$AN49&amp;$AO49,IF(KC49&lt;KD49,$AO49&amp;$AN49,0)),$F$6,0)),IF(VLOOKUP(IF(KC49&gt;KD49,$AN49&amp;$AO49,IF(KC49&lt;KD49,$AO49&amp;$AN49,0)),$AO$90:$AO$97,1,0)=IF(KC49&gt;KD49,$AN49&amp;$AO49,IF(KC49&lt;KD49,$AO49&amp;$AN49,0)),$F$6,0)),0)*$AL49</f>
        <v>0</v>
      </c>
      <c r="PO49" s="13">
        <f>IFERROR(IFERROR(IF(VLOOKUP($AN49&amp;KF49&amp;$AO49&amp;KG49,$AN$90:$AN$97,1,0)=$AN49&amp;KF49&amp;$AO49&amp;KG49,$F$5,IF(VLOOKUP(IF(KF49&gt;KG49,$AN49&amp;$AO49,IF(KF49&lt;KG49,$AO49&amp;$AN49,0)),$AO$90:$AO$97,1,0)=IF(KF49&gt;KG49,$AN49&amp;$AO49,IF(KF49&lt;KG49,$AO49&amp;$AN49,0)),$F$6,0)),IF(VLOOKUP(IF(KF49&gt;KG49,$AN49&amp;$AO49,IF(KF49&lt;KG49,$AO49&amp;$AN49,0)),$AO$90:$AO$97,1,0)=IF(KF49&gt;KG49,$AN49&amp;$AO49,IF(KF49&lt;KG49,$AO49&amp;$AN49,0)),$F$6,0)),0)*$AL49</f>
        <v>0</v>
      </c>
      <c r="PP49" s="13">
        <f>IFERROR(IFERROR(IF(VLOOKUP($AN49&amp;KI49&amp;$AO49&amp;KJ49,$AN$90:$AN$97,1,0)=$AN49&amp;KI49&amp;$AO49&amp;KJ49,$F$5,IF(VLOOKUP(IF(KI49&gt;KJ49,$AN49&amp;$AO49,IF(KI49&lt;KJ49,$AO49&amp;$AN49,0)),$AO$90:$AO$97,1,0)=IF(KI49&gt;KJ49,$AN49&amp;$AO49,IF(KI49&lt;KJ49,$AO49&amp;$AN49,0)),$F$6,0)),IF(VLOOKUP(IF(KI49&gt;KJ49,$AN49&amp;$AO49,IF(KI49&lt;KJ49,$AO49&amp;$AN49,0)),$AO$90:$AO$97,1,0)=IF(KI49&gt;KJ49,$AN49&amp;$AO49,IF(KI49&lt;KJ49,$AO49&amp;$AN49,0)),$F$6,0)),0)*$AL49</f>
        <v>0</v>
      </c>
      <c r="PQ49" s="13">
        <f>IFERROR(IFERROR(IF(VLOOKUP($AN49&amp;KL49&amp;$AO49&amp;KM49,$AN$90:$AN$97,1,0)=$AN49&amp;KL49&amp;$AO49&amp;KM49,$F$5,IF(VLOOKUP(IF(KL49&gt;KM49,$AN49&amp;$AO49,IF(KL49&lt;KM49,$AO49&amp;$AN49,0)),$AO$90:$AO$97,1,0)=IF(KL49&gt;KM49,$AN49&amp;$AO49,IF(KL49&lt;KM49,$AO49&amp;$AN49,0)),$F$6,0)),IF(VLOOKUP(IF(KL49&gt;KM49,$AN49&amp;$AO49,IF(KL49&lt;KM49,$AO49&amp;$AN49,0)),$AO$90:$AO$97,1,0)=IF(KL49&gt;KM49,$AN49&amp;$AO49,IF(KL49&lt;KM49,$AO49&amp;$AN49,0)),$F$6,0)),0)*$AL49</f>
        <v>0</v>
      </c>
      <c r="PR49" s="13">
        <f>IFERROR(IFERROR(IF(VLOOKUP($AN49&amp;KO49&amp;$AO49&amp;KP49,$AN$90:$AN$97,1,0)=$AN49&amp;KO49&amp;$AO49&amp;KP49,$F$5,IF(VLOOKUP(IF(KO49&gt;KP49,$AN49&amp;$AO49,IF(KO49&lt;KP49,$AO49&amp;$AN49,0)),$AO$90:$AO$97,1,0)=IF(KO49&gt;KP49,$AN49&amp;$AO49,IF(KO49&lt;KP49,$AO49&amp;$AN49,0)),$F$6,0)),IF(VLOOKUP(IF(KO49&gt;KP49,$AN49&amp;$AO49,IF(KO49&lt;KP49,$AO49&amp;$AN49,0)),$AO$90:$AO$97,1,0)=IF(KO49&gt;KP49,$AN49&amp;$AO49,IF(KO49&lt;KP49,$AO49&amp;$AN49,0)),$F$6,0)),0)*$AL49</f>
        <v>0</v>
      </c>
      <c r="PS49" s="13">
        <f>IFERROR(IFERROR(IF(VLOOKUP($AN49&amp;KR49&amp;$AO49&amp;KS49,$AN$90:$AN$97,1,0)=$AN49&amp;KR49&amp;$AO49&amp;KS49,$F$5,IF(VLOOKUP(IF(KR49&gt;KS49,$AN49&amp;$AO49,IF(KR49&lt;KS49,$AO49&amp;$AN49,0)),$AO$90:$AO$97,1,0)=IF(KR49&gt;KS49,$AN49&amp;$AO49,IF(KR49&lt;KS49,$AO49&amp;$AN49,0)),$F$6,0)),IF(VLOOKUP(IF(KR49&gt;KS49,$AN49&amp;$AO49,IF(KR49&lt;KS49,$AO49&amp;$AN49,0)),$AO$90:$AO$97,1,0)=IF(KR49&gt;KS49,$AN49&amp;$AO49,IF(KR49&lt;KS49,$AO49&amp;$AN49,0)),$F$6,0)),0)*$AL49</f>
        <v>0</v>
      </c>
      <c r="PT49" s="13">
        <f>IFERROR(IFERROR(IF(VLOOKUP($AN49&amp;KU49&amp;$AO49&amp;KV49,$AN$90:$AN$97,1,0)=$AN49&amp;KU49&amp;$AO49&amp;KV49,$F$5,IF(VLOOKUP(IF(KU49&gt;KV49,$AN49&amp;$AO49,IF(KU49&lt;KV49,$AO49&amp;$AN49,0)),$AO$90:$AO$97,1,0)=IF(KU49&gt;KV49,$AN49&amp;$AO49,IF(KU49&lt;KV49,$AO49&amp;$AN49,0)),$F$6,0)),IF(VLOOKUP(IF(KU49&gt;KV49,$AN49&amp;$AO49,IF(KU49&lt;KV49,$AO49&amp;$AN49,0)),$AO$90:$AO$97,1,0)=IF(KU49&gt;KV49,$AN49&amp;$AO49,IF(KU49&lt;KV49,$AO49&amp;$AN49,0)),$F$6,0)),0)*$AL49</f>
        <v>0</v>
      </c>
      <c r="PU49" s="13">
        <f>IFERROR(IFERROR(IF(VLOOKUP($AN49&amp;KX49&amp;$AO49&amp;KY49,$AN$90:$AN$97,1,0)=$AN49&amp;KX49&amp;$AO49&amp;KY49,$F$5,IF(VLOOKUP(IF(KX49&gt;KY49,$AN49&amp;$AO49,IF(KX49&lt;KY49,$AO49&amp;$AN49,0)),$AO$90:$AO$97,1,0)=IF(KX49&gt;KY49,$AN49&amp;$AO49,IF(KX49&lt;KY49,$AO49&amp;$AN49,0)),$F$6,0)),IF(VLOOKUP(IF(KX49&gt;KY49,$AN49&amp;$AO49,IF(KX49&lt;KY49,$AO49&amp;$AN49,0)),$AO$90:$AO$97,1,0)=IF(KX49&gt;KY49,$AN49&amp;$AO49,IF(KX49&lt;KY49,$AO49&amp;$AN49,0)),$F$6,0)),0)*$AL49</f>
        <v>0</v>
      </c>
      <c r="PV49" s="13">
        <f>IFERROR(IFERROR(IF(VLOOKUP($AN49&amp;LA49&amp;$AO49&amp;LB49,$AN$90:$AN$97,1,0)=$AN49&amp;LA49&amp;$AO49&amp;LB49,$F$5,IF(VLOOKUP(IF(LA49&gt;LB49,$AN49&amp;$AO49,IF(LA49&lt;LB49,$AO49&amp;$AN49,0)),$AO$90:$AO$97,1,0)=IF(LA49&gt;LB49,$AN49&amp;$AO49,IF(LA49&lt;LB49,$AO49&amp;$AN49,0)),$F$6,0)),IF(VLOOKUP(IF(LA49&gt;LB49,$AN49&amp;$AO49,IF(LA49&lt;LB49,$AO49&amp;$AN49,0)),$AO$90:$AO$97,1,0)=IF(LA49&gt;LB49,$AN49&amp;$AO49,IF(LA49&lt;LB49,$AO49&amp;$AN49,0)),$F$6,0)),0)*$AL49</f>
        <v>0</v>
      </c>
      <c r="PW49" s="13">
        <f>IFERROR(IFERROR(IF(VLOOKUP($AN49&amp;LD49&amp;$AO49&amp;LE49,$AN$90:$AN$97,1,0)=$AN49&amp;LD49&amp;$AO49&amp;LE49,$F$5,IF(VLOOKUP(IF(LD49&gt;LE49,$AN49&amp;$AO49,IF(LD49&lt;LE49,$AO49&amp;$AN49,0)),$AO$90:$AO$97,1,0)=IF(LD49&gt;LE49,$AN49&amp;$AO49,IF(LD49&lt;LE49,$AO49&amp;$AN49,0)),$F$6,0)),IF(VLOOKUP(IF(LD49&gt;LE49,$AN49&amp;$AO49,IF(LD49&lt;LE49,$AO49&amp;$AN49,0)),$AO$90:$AO$97,1,0)=IF(LD49&gt;LE49,$AN49&amp;$AO49,IF(LD49&lt;LE49,$AO49&amp;$AN49,0)),$F$6,0)),0)*$AL49</f>
        <v>0</v>
      </c>
      <c r="PX49" s="13">
        <f>IFERROR(IFERROR(IF(VLOOKUP($AN49&amp;LG49&amp;$AO49&amp;LH49,$AN$90:$AN$97,1,0)=$AN49&amp;LG49&amp;$AO49&amp;LH49,$F$5,IF(VLOOKUP(IF(LG49&gt;LH49,$AN49&amp;$AO49,IF(LG49&lt;LH49,$AO49&amp;$AN49,0)),$AO$90:$AO$97,1,0)=IF(LG49&gt;LH49,$AN49&amp;$AO49,IF(LG49&lt;LH49,$AO49&amp;$AN49,0)),$F$6,0)),IF(VLOOKUP(IF(LG49&gt;LH49,$AN49&amp;$AO49,IF(LG49&lt;LH49,$AO49&amp;$AN49,0)),$AO$90:$AO$97,1,0)=IF(LG49&gt;LH49,$AN49&amp;$AO49,IF(LG49&lt;LH49,$AO49&amp;$AN49,0)),$F$6,0)),0)*$AL49</f>
        <v>0</v>
      </c>
      <c r="PY49" s="13">
        <f>IFERROR(IFERROR(IF(VLOOKUP($AN49&amp;LJ49&amp;$AO49&amp;LK49,$AN$90:$AN$97,1,0)=$AN49&amp;LJ49&amp;$AO49&amp;LK49,$F$5,IF(VLOOKUP(IF(LJ49&gt;LK49,$AN49&amp;$AO49,IF(LJ49&lt;LK49,$AO49&amp;$AN49,0)),$AO$90:$AO$97,1,0)=IF(LJ49&gt;LK49,$AN49&amp;$AO49,IF(LJ49&lt;LK49,$AO49&amp;$AN49,0)),$F$6,0)),IF(VLOOKUP(IF(LJ49&gt;LK49,$AN49&amp;$AO49,IF(LJ49&lt;LK49,$AO49&amp;$AN49,0)),$AO$90:$AO$97,1,0)=IF(LJ49&gt;LK49,$AN49&amp;$AO49,IF(LJ49&lt;LK49,$AO49&amp;$AN49,0)),$F$6,0)),0)*$AL49</f>
        <v>0</v>
      </c>
      <c r="PZ49" s="13">
        <f>IFERROR(IFERROR(IF(VLOOKUP($AN49&amp;LM49&amp;$AO49&amp;LN49,$AN$90:$AN$97,1,0)=$AN49&amp;LM49&amp;$AO49&amp;LN49,$F$5,IF(VLOOKUP(IF(LM49&gt;LN49,$AN49&amp;$AO49,IF(LM49&lt;LN49,$AO49&amp;$AN49,0)),$AO$90:$AO$97,1,0)=IF(LM49&gt;LN49,$AN49&amp;$AO49,IF(LM49&lt;LN49,$AO49&amp;$AN49,0)),$F$6,0)),IF(VLOOKUP(IF(LM49&gt;LN49,$AN49&amp;$AO49,IF(LM49&lt;LN49,$AO49&amp;$AN49,0)),$AO$90:$AO$97,1,0)=IF(LM49&gt;LN49,$AN49&amp;$AO49,IF(LM49&lt;LN49,$AO49&amp;$AN49,0)),$F$6,0)),0)*$AL49</f>
        <v>0</v>
      </c>
      <c r="QA49" s="13">
        <f>IFERROR(IFERROR(IF(VLOOKUP($AN49&amp;LP49&amp;$AO49&amp;LQ49,$AN$90:$AN$97,1,0)=$AN49&amp;LP49&amp;$AO49&amp;LQ49,$F$5,IF(VLOOKUP(IF(LP49&gt;LQ49,$AN49&amp;$AO49,IF(LP49&lt;LQ49,$AO49&amp;$AN49,0)),$AO$90:$AO$97,1,0)=IF(LP49&gt;LQ49,$AN49&amp;$AO49,IF(LP49&lt;LQ49,$AO49&amp;$AN49,0)),$F$6,0)),IF(VLOOKUP(IF(LP49&gt;LQ49,$AN49&amp;$AO49,IF(LP49&lt;LQ49,$AO49&amp;$AN49,0)),$AO$90:$AO$97,1,0)=IF(LP49&gt;LQ49,$AN49&amp;$AO49,IF(LP49&lt;LQ49,$AO49&amp;$AN49,0)),$F$6,0)),0)*$AL49</f>
        <v>0</v>
      </c>
      <c r="QB49" s="13">
        <f>IFERROR(IFERROR(IF(VLOOKUP($AN49&amp;LS49&amp;$AO49&amp;LT49,$AN$90:$AN$97,1,0)=$AN49&amp;LS49&amp;$AO49&amp;LT49,$F$5,IF(VLOOKUP(IF(LS49&gt;LT49,$AN49&amp;$AO49,IF(LS49&lt;LT49,$AO49&amp;$AN49,0)),$AO$90:$AO$97,1,0)=IF(LS49&gt;LT49,$AN49&amp;$AO49,IF(LS49&lt;LT49,$AO49&amp;$AN49,0)),$F$6,0)),IF(VLOOKUP(IF(LS49&gt;LT49,$AN49&amp;$AO49,IF(LS49&lt;LT49,$AO49&amp;$AN49,0)),$AO$90:$AO$97,1,0)=IF(LS49&gt;LT49,$AN49&amp;$AO49,IF(LS49&lt;LT49,$AO49&amp;$AN49,0)),$F$6,0)),0)*$AL49</f>
        <v>0</v>
      </c>
      <c r="QC49" s="13">
        <f>IFERROR(IFERROR(IF(VLOOKUP($AN49&amp;LV49&amp;$AO49&amp;LW49,$AN$90:$AN$97,1,0)=$AN49&amp;LV49&amp;$AO49&amp;LW49,$F$5,IF(VLOOKUP(IF(LV49&gt;LW49,$AN49&amp;$AO49,IF(LV49&lt;LW49,$AO49&amp;$AN49,0)),$AO$90:$AO$97,1,0)=IF(LV49&gt;LW49,$AN49&amp;$AO49,IF(LV49&lt;LW49,$AO49&amp;$AN49,0)),$F$6,0)),IF(VLOOKUP(IF(LV49&gt;LW49,$AN49&amp;$AO49,IF(LV49&lt;LW49,$AO49&amp;$AN49,0)),$AO$90:$AO$97,1,0)=IF(LV49&gt;LW49,$AN49&amp;$AO49,IF(LV49&lt;LW49,$AO49&amp;$AN49,0)),$F$6,0)),0)*$AL49</f>
        <v>0</v>
      </c>
      <c r="QD49" s="13">
        <f>IFERROR(IFERROR(IF(VLOOKUP($AN49&amp;LY49&amp;$AO49&amp;LZ49,$AN$90:$AN$97,1,0)=$AN49&amp;LY49&amp;$AO49&amp;LZ49,$F$5,IF(VLOOKUP(IF(LY49&gt;LZ49,$AN49&amp;$AO49,IF(LY49&lt;LZ49,$AO49&amp;$AN49,0)),$AO$90:$AO$97,1,0)=IF(LY49&gt;LZ49,$AN49&amp;$AO49,IF(LY49&lt;LZ49,$AO49&amp;$AN49,0)),$F$6,0)),IF(VLOOKUP(IF(LY49&gt;LZ49,$AN49&amp;$AO49,IF(LY49&lt;LZ49,$AO49&amp;$AN49,0)),$AO$90:$AO$97,1,0)=IF(LY49&gt;LZ49,$AN49&amp;$AO49,IF(LY49&lt;LZ49,$AO49&amp;$AN49,0)),$F$6,0)),0)*$AL49</f>
        <v>0</v>
      </c>
      <c r="QE49" s="13">
        <f>IFERROR(IFERROR(IF(VLOOKUP($AN49&amp;MB49&amp;$AO49&amp;MC49,$AN$90:$AN$97,1,0)=$AN49&amp;MB49&amp;$AO49&amp;MC49,$F$5,IF(VLOOKUP(IF(MB49&gt;MC49,$AN49&amp;$AO49,IF(MB49&lt;MC49,$AO49&amp;$AN49,0)),$AO$90:$AO$97,1,0)=IF(MB49&gt;MC49,$AN49&amp;$AO49,IF(MB49&lt;MC49,$AO49&amp;$AN49,0)),$F$6,0)),IF(VLOOKUP(IF(MB49&gt;MC49,$AN49&amp;$AO49,IF(MB49&lt;MC49,$AO49&amp;$AN49,0)),$AO$90:$AO$97,1,0)=IF(MB49&gt;MC49,$AN49&amp;$AO49,IF(MB49&lt;MC49,$AO49&amp;$AN49,0)),$F$6,0)),0)*$AL49</f>
        <v>0</v>
      </c>
      <c r="QF49" s="13">
        <f>IFERROR(IFERROR(IF(VLOOKUP($AN49&amp;ME49&amp;$AO49&amp;MF49,$AN$90:$AN$97,1,0)=$AN49&amp;ME49&amp;$AO49&amp;MF49,$F$5,IF(VLOOKUP(IF(ME49&gt;MF49,$AN49&amp;$AO49,IF(ME49&lt;MF49,$AO49&amp;$AN49,0)),$AO$90:$AO$97,1,0)=IF(ME49&gt;MF49,$AN49&amp;$AO49,IF(ME49&lt;MF49,$AO49&amp;$AN49,0)),$F$6,0)),IF(VLOOKUP(IF(ME49&gt;MF49,$AN49&amp;$AO49,IF(ME49&lt;MF49,$AO49&amp;$AN49,0)),$AO$90:$AO$97,1,0)=IF(ME49&gt;MF49,$AN49&amp;$AO49,IF(ME49&lt;MF49,$AO49&amp;$AN49,0)),$F$6,0)),0)*$AL49</f>
        <v>0</v>
      </c>
      <c r="QN49" s="13">
        <f>RANK(QQ49,$QQ$4:$QQ$69)+COUNTIF(QQ$4:QQ49,QQ49)-1</f>
        <v>46</v>
      </c>
      <c r="QO49" s="29">
        <f t="array" ref="QO49">SUM(IF(QQ49&lt;$QQ$4:$QQ$69,1/COUNTIF($QQ$4:$QQ$69,$QQ$4:$QQ$69)))+1</f>
        <v>1</v>
      </c>
      <c r="QP49" s="11" t="str">
        <f>Sheet3!R47</f>
        <v>M. Ozil (Germany)</v>
      </c>
      <c r="QQ49" s="13">
        <f t="shared" si="226"/>
        <v>0</v>
      </c>
    </row>
    <row r="50" spans="1:463">
      <c r="J50" s="10">
        <f t="shared" si="222"/>
        <v>47</v>
      </c>
      <c r="K50" s="39" t="str">
        <f>IFERROR(IF(L50="","",IF(ISNUMBER(MATCH(HLOOKUP($J50,$MK$74:$QF$89,($QG$79-$QG$74+1),0),K$4:K49,0)),"",HLOOKUP($J50,$MK$74:$QF$89,($QG$79-$QG$74+1),0))),"")</f>
        <v/>
      </c>
      <c r="L50" s="40" t="str">
        <f t="shared" si="215"/>
        <v/>
      </c>
      <c r="M50" s="41" t="str">
        <f t="array" ref="M50">IFERROR(IF(HLOOKUP($J50,$MK$74:$QF$89,($QG$83-$QG$74+1),0)=0,"",HLOOKUP($J50,$MK$74:$QF$89,($QG$83-$QG$74+1),0)),0)</f>
        <v/>
      </c>
      <c r="N50" s="10"/>
      <c r="O50" s="10">
        <f t="shared" si="223"/>
        <v>47</v>
      </c>
      <c r="P50" s="39" t="str">
        <f>IFERROR(IF(Q50="","",IF(ISNUMBER(MATCH(HLOOKUP($T50,$MK$75:$OP$89,($QG$80-$QG$75+1),0),P$4:P49,0)),"",HLOOKUP($T50,$MK$75:$OP$89,($QG$80-$QG$75+1),0))),"")</f>
        <v/>
      </c>
      <c r="Q50" s="40" t="str">
        <f t="shared" si="217"/>
        <v/>
      </c>
      <c r="R50" s="41" t="str">
        <f t="array" ref="R50">IFERROR(IF(HLOOKUP($O50,$MK$75:$QF$89,($QG$89-$QG$75+1),0)=0,"",HLOOKUP($O50,$MK$75:$QF$89,($QG$89-$QG$75+1),0)),0)</f>
        <v/>
      </c>
      <c r="S50" s="10"/>
      <c r="T50" s="10">
        <f t="shared" si="224"/>
        <v>47</v>
      </c>
      <c r="U50" s="39" t="str">
        <f>IFERROR(IF(V50="","",IF(ISNUMBER(MATCH(HLOOKUP($O50,$MK$76:$QF$89,($QG$81-$QG$76+1),0),U$4:U49,0)),"",HLOOKUP($O50,$MK$76:$QF$89,($QG$81-$QG$76+1),0))),"")</f>
        <v/>
      </c>
      <c r="V50" s="40" t="str">
        <f t="shared" si="225"/>
        <v/>
      </c>
      <c r="W50" s="41" t="str">
        <f t="array" ref="W50">IFERROR(IF(HLOOKUP($T50,$MK$76:$QF$89,($QG$87-$QG$76+1),0)=0,"",HLOOKUP($T50,$MK$76:$QF$89,($QG$87-$QG$76+1),0)),0)</f>
        <v/>
      </c>
      <c r="Y50" s="9">
        <v>19</v>
      </c>
      <c r="Z50" s="39" t="str">
        <f>IFERROR(IF(AA50="","",IF(ISNUMBER(MATCH(VLOOKUP($Y51,$QN$4:$QQ$69,2,0),Z$31:Z49,0)),"",VLOOKUP($Y51,$QN$4:$QQ$69,2,0))),"")</f>
        <v/>
      </c>
      <c r="AA50" s="40" t="str">
        <f t="shared" si="219"/>
        <v/>
      </c>
      <c r="AB50" s="42" t="str">
        <f t="shared" si="220"/>
        <v/>
      </c>
      <c r="AC50" s="43" t="str">
        <f t="shared" si="221"/>
        <v/>
      </c>
      <c r="AE50" s="29">
        <f t="array" ref="AE50">IFERROR(SUM(IF(AG50&lt;$AG$4:$AG$69,1/COUNTIF($AG$4:$AG$69,$AG$4:$AG$69)))+1,0)</f>
        <v>1</v>
      </c>
      <c r="AF50" s="44" t="str">
        <f>Sheet3!R48</f>
        <v>M. Rashford (England)</v>
      </c>
      <c r="AG50" s="45">
        <v>0</v>
      </c>
      <c r="AH50" s="29">
        <f t="shared" si="212"/>
        <v>15</v>
      </c>
      <c r="AL50" s="13">
        <f>IF(OR(ISBLANK('Euro 2016'!L75),ISBLANK('Euro 2016'!M75)),0,1)</f>
        <v>1</v>
      </c>
      <c r="AM50" s="11" t="s">
        <v>2575</v>
      </c>
      <c r="AN50" s="11" t="str">
        <f>IFERROR(VLOOKUP(IF(VLOOKUP($AM50,'Euro 2016'!$B$23:$N$87,10,0)="","",VLOOKUP($AM50,'Euro 2016'!$B$23:$N$87,10,0)),Sheet2!$A:$B,2,0),"")</f>
        <v>Northern Ireland</v>
      </c>
      <c r="AO50" s="11" t="str">
        <f>IFERROR(VLOOKUP(IF(VLOOKUP($AM50,'Euro 2016'!$B$23:$N$87,13,0)="","",VLOOKUP($AM50,'Euro 2016'!$B$23:$N$87,13,0)),Sheet2!$A:$B,2,0),"")</f>
        <v>Italy</v>
      </c>
      <c r="AQ50" s="13">
        <f>IFERROR(IF(VLOOKUP($AM50,'Euro 2016'!$B$23:$N$87,11,0)="","",VLOOKUP($AM50,'Euro 2016'!$B$23:$N$87,11,0)),"")</f>
        <v>2</v>
      </c>
      <c r="AR50" s="13">
        <f>IFERROR(IF(VLOOKUP($AM50,'Euro 2016'!$B$23:$N$87,12,0)="","",VLOOKUP($AM50,'Euro 2016'!$B$23:$N$87,12,0)),"")</f>
        <v>0</v>
      </c>
      <c r="AT50" s="46"/>
      <c r="AU50" s="47"/>
      <c r="AV50" s="55"/>
      <c r="AW50" s="48"/>
      <c r="AX50" s="49"/>
      <c r="AY50" s="55"/>
      <c r="AZ50" s="46"/>
      <c r="BA50" s="47"/>
      <c r="BB50" s="55"/>
      <c r="BC50" s="48"/>
      <c r="BD50" s="49"/>
      <c r="BE50" s="55"/>
      <c r="BF50" s="46"/>
      <c r="BG50" s="47"/>
      <c r="BH50" s="55"/>
      <c r="BI50" s="48"/>
      <c r="BJ50" s="49"/>
      <c r="BK50" s="55"/>
      <c r="BL50" s="46"/>
      <c r="BM50" s="47"/>
      <c r="BN50" s="55"/>
      <c r="BO50" s="48"/>
      <c r="BP50" s="49"/>
      <c r="BQ50" s="55"/>
      <c r="BR50" s="46"/>
      <c r="BS50" s="47"/>
      <c r="BT50" s="55"/>
      <c r="BU50" s="48"/>
      <c r="BV50" s="49"/>
      <c r="BW50" s="55"/>
      <c r="BX50" s="46"/>
      <c r="BY50" s="47"/>
      <c r="BZ50" s="55"/>
      <c r="CA50" s="48"/>
      <c r="CB50" s="49"/>
      <c r="CC50" s="55"/>
      <c r="CD50" s="46"/>
      <c r="CE50" s="47"/>
      <c r="CF50" s="55"/>
      <c r="CG50" s="48"/>
      <c r="CH50" s="49"/>
      <c r="CI50" s="55"/>
      <c r="CJ50" s="46"/>
      <c r="CK50" s="47"/>
      <c r="CL50" s="55"/>
      <c r="CM50" s="48"/>
      <c r="CN50" s="49"/>
      <c r="CO50" s="55"/>
      <c r="CP50" s="46"/>
      <c r="CQ50" s="47"/>
      <c r="CR50" s="55"/>
      <c r="CS50" s="48"/>
      <c r="CT50" s="49"/>
      <c r="CU50" s="55"/>
      <c r="CV50" s="46"/>
      <c r="CW50" s="47"/>
      <c r="CX50" s="55"/>
      <c r="CY50" s="48"/>
      <c r="CZ50" s="49"/>
      <c r="DA50" s="55"/>
      <c r="DB50" s="46"/>
      <c r="DC50" s="47"/>
      <c r="DD50" s="55"/>
      <c r="DE50" s="48"/>
      <c r="DF50" s="49"/>
      <c r="DG50" s="55"/>
      <c r="DH50" s="46"/>
      <c r="DI50" s="47"/>
      <c r="DJ50" s="55"/>
      <c r="DK50" s="48"/>
      <c r="DL50" s="49"/>
      <c r="DM50" s="55"/>
      <c r="DN50" s="46"/>
      <c r="DO50" s="47"/>
      <c r="DP50" s="55"/>
      <c r="DQ50" s="48"/>
      <c r="DR50" s="49"/>
      <c r="DS50" s="55"/>
      <c r="DT50" s="46"/>
      <c r="DU50" s="47"/>
      <c r="DV50" s="55"/>
      <c r="DW50" s="48"/>
      <c r="DX50" s="49"/>
      <c r="DY50" s="55"/>
      <c r="DZ50" s="46"/>
      <c r="EA50" s="47"/>
      <c r="EB50" s="55"/>
      <c r="EC50" s="48"/>
      <c r="ED50" s="49"/>
      <c r="EE50" s="55"/>
      <c r="EF50" s="46"/>
      <c r="EG50" s="47"/>
      <c r="EH50" s="55"/>
      <c r="EI50" s="48"/>
      <c r="EJ50" s="49"/>
      <c r="EK50" s="55"/>
      <c r="EL50" s="46"/>
      <c r="EM50" s="47"/>
      <c r="EN50" s="55"/>
      <c r="EO50" s="48"/>
      <c r="EP50" s="49"/>
      <c r="EQ50" s="55"/>
      <c r="ER50" s="46"/>
      <c r="ES50" s="47"/>
      <c r="ET50" s="55"/>
      <c r="EU50" s="48"/>
      <c r="EV50" s="49"/>
      <c r="EW50" s="55"/>
      <c r="EX50" s="46"/>
      <c r="EY50" s="47"/>
      <c r="EZ50" s="55"/>
      <c r="FA50" s="48"/>
      <c r="FB50" s="49"/>
      <c r="FC50" s="55"/>
      <c r="FD50" s="46"/>
      <c r="FE50" s="47"/>
      <c r="FF50" s="55"/>
      <c r="FG50" s="48"/>
      <c r="FH50" s="49"/>
      <c r="FI50" s="55"/>
      <c r="FJ50" s="46"/>
      <c r="FK50" s="47"/>
      <c r="FL50" s="55"/>
      <c r="FM50" s="48"/>
      <c r="FN50" s="49"/>
      <c r="FO50" s="55"/>
      <c r="FP50" s="46"/>
      <c r="FQ50" s="47"/>
      <c r="FR50" s="55"/>
      <c r="FS50" s="48"/>
      <c r="FT50" s="49"/>
      <c r="FU50" s="55"/>
      <c r="FV50" s="46"/>
      <c r="FW50" s="47"/>
      <c r="FX50" s="55"/>
      <c r="FY50" s="48"/>
      <c r="FZ50" s="49"/>
      <c r="GA50" s="55"/>
      <c r="GB50" s="46"/>
      <c r="GC50" s="47"/>
      <c r="GD50" s="55"/>
      <c r="GE50" s="48"/>
      <c r="GF50" s="49"/>
      <c r="GG50" s="55"/>
      <c r="GH50" s="46"/>
      <c r="GI50" s="47"/>
      <c r="GJ50" s="55"/>
      <c r="GK50" s="48"/>
      <c r="GL50" s="49"/>
      <c r="GM50" s="55"/>
      <c r="GN50" s="46"/>
      <c r="GO50" s="47"/>
      <c r="GP50" s="55"/>
      <c r="GQ50" s="48"/>
      <c r="GR50" s="49"/>
      <c r="GS50" s="55"/>
      <c r="GT50" s="46"/>
      <c r="GU50" s="47"/>
      <c r="GV50" s="55"/>
      <c r="GW50" s="48"/>
      <c r="GX50" s="49"/>
      <c r="GY50" s="55"/>
      <c r="GZ50" s="46"/>
      <c r="HA50" s="47"/>
      <c r="HB50" s="55"/>
      <c r="HC50" s="48"/>
      <c r="HD50" s="49"/>
      <c r="HE50" s="55"/>
      <c r="HF50" s="46"/>
      <c r="HG50" s="47"/>
      <c r="HH50" s="55"/>
      <c r="HI50" s="48"/>
      <c r="HJ50" s="49"/>
      <c r="HK50" s="55"/>
      <c r="HL50" s="46"/>
      <c r="HM50" s="47"/>
      <c r="HN50" s="55"/>
      <c r="HO50" s="48"/>
      <c r="HP50" s="49"/>
      <c r="HQ50" s="55"/>
      <c r="HR50" s="46"/>
      <c r="HS50" s="47"/>
      <c r="HT50" s="55"/>
      <c r="HU50" s="48"/>
      <c r="HV50" s="49"/>
      <c r="HW50" s="55"/>
      <c r="HX50" s="46"/>
      <c r="HY50" s="47"/>
      <c r="HZ50" s="55"/>
      <c r="IA50" s="48"/>
      <c r="IB50" s="49"/>
      <c r="IC50" s="55"/>
      <c r="ID50" s="46"/>
      <c r="IE50" s="47"/>
      <c r="IF50" s="55"/>
      <c r="IG50" s="48"/>
      <c r="IH50" s="49"/>
      <c r="II50" s="55"/>
      <c r="IJ50" s="46"/>
      <c r="IK50" s="47"/>
      <c r="IL50" s="55"/>
      <c r="IM50" s="48"/>
      <c r="IN50" s="49"/>
      <c r="IO50" s="55"/>
      <c r="IP50" s="46"/>
      <c r="IQ50" s="47"/>
      <c r="IR50" s="55"/>
      <c r="IS50" s="48"/>
      <c r="IT50" s="49"/>
      <c r="IU50" s="55"/>
      <c r="IV50" s="46"/>
      <c r="IW50" s="47"/>
      <c r="IX50" s="55"/>
      <c r="IY50" s="48"/>
      <c r="IZ50" s="49"/>
      <c r="JA50" s="55"/>
      <c r="JB50" s="46"/>
      <c r="JC50" s="47"/>
      <c r="JD50" s="55"/>
      <c r="JE50" s="48"/>
      <c r="JF50" s="49"/>
      <c r="JG50" s="55"/>
      <c r="JH50" s="46"/>
      <c r="JI50" s="47"/>
      <c r="JJ50" s="55"/>
      <c r="JK50" s="48"/>
      <c r="JL50" s="49"/>
      <c r="JM50" s="55"/>
      <c r="JN50" s="46"/>
      <c r="JO50" s="47"/>
      <c r="JP50" s="55"/>
      <c r="JQ50" s="48"/>
      <c r="JR50" s="49"/>
      <c r="JS50" s="55"/>
      <c r="JT50" s="46"/>
      <c r="JU50" s="47"/>
      <c r="JV50" s="55"/>
      <c r="JW50" s="48"/>
      <c r="JX50" s="49"/>
      <c r="JY50" s="55"/>
      <c r="JZ50" s="46"/>
      <c r="KA50" s="47"/>
      <c r="KB50" s="55"/>
      <c r="KC50" s="48"/>
      <c r="KD50" s="49"/>
      <c r="KE50" s="55"/>
      <c r="KF50" s="46"/>
      <c r="KG50" s="47"/>
      <c r="KH50" s="55"/>
      <c r="KI50" s="48"/>
      <c r="KJ50" s="49"/>
      <c r="KK50" s="55"/>
      <c r="KL50" s="46"/>
      <c r="KM50" s="47"/>
      <c r="KN50" s="55"/>
      <c r="KO50" s="48"/>
      <c r="KP50" s="49"/>
      <c r="KQ50" s="55"/>
      <c r="KR50" s="46"/>
      <c r="KS50" s="47"/>
      <c r="KT50" s="55"/>
      <c r="KU50" s="48"/>
      <c r="KV50" s="49"/>
      <c r="KW50" s="55"/>
      <c r="KX50" s="46"/>
      <c r="KY50" s="47"/>
      <c r="KZ50" s="55"/>
      <c r="LA50" s="48"/>
      <c r="LB50" s="49"/>
      <c r="LC50" s="55"/>
      <c r="LD50" s="46"/>
      <c r="LE50" s="47"/>
      <c r="LF50" s="55"/>
      <c r="LG50" s="48"/>
      <c r="LH50" s="49"/>
      <c r="LI50" s="55"/>
      <c r="LJ50" s="46"/>
      <c r="LK50" s="47"/>
      <c r="LL50" s="55"/>
      <c r="LM50" s="48"/>
      <c r="LN50" s="49"/>
      <c r="LO50" s="55"/>
      <c r="LP50" s="46"/>
      <c r="LQ50" s="47"/>
      <c r="LR50" s="55"/>
      <c r="LS50" s="48"/>
      <c r="LT50" s="49"/>
      <c r="LU50" s="55"/>
      <c r="LV50" s="46"/>
      <c r="LW50" s="47"/>
      <c r="LX50" s="55"/>
      <c r="LY50" s="48"/>
      <c r="LZ50" s="49"/>
      <c r="MA50" s="55"/>
      <c r="MB50" s="46"/>
      <c r="MC50" s="47"/>
      <c r="MD50" s="55"/>
      <c r="ME50" s="48"/>
      <c r="MF50" s="49"/>
      <c r="MG50" s="55"/>
      <c r="MH50" s="55"/>
      <c r="MI50" s="55"/>
      <c r="MJ50" s="55"/>
      <c r="MK50" s="13">
        <f>IFERROR(IFERROR(IF(VLOOKUP($AN50&amp;AT50&amp;$AO50&amp;AU50,$AN$90:$AN$97,1,0)=$AN50&amp;AT50&amp;$AO50&amp;AU50,$F$5,IF(VLOOKUP(IF(AT50&gt;AU50,$AN50&amp;$AO50,IF(AT50&lt;AU50,$AO50&amp;$AN50,0)),$AO$90:$AO$97,1,0)=IF(AT50&gt;AU50,$AN50&amp;$AO50,IF(AT50&lt;AU50,$AO50&amp;$AN50,0)),$F$6,0)),IF(VLOOKUP(IF(AT50&gt;AU50,$AN50&amp;$AO50,IF(AT50&lt;AU50,$AO50&amp;$AN50,0)),$AO$90:$AO$97,1,0)=IF(AT50&gt;AU50,$AN50&amp;$AO50,IF(AT50&lt;AU50,$AO50&amp;$AN50,0)),$F$6,0)),0)*$AL50</f>
        <v>0</v>
      </c>
      <c r="ML50" s="13">
        <f>IFERROR(IFERROR(IF(VLOOKUP($AN50&amp;AW50&amp;$AO50&amp;AX50,$AN$90:$AN$97,1,0)=$AN50&amp;AW50&amp;$AO50&amp;AX50,$F$5,IF(VLOOKUP(IF(AW50&gt;AX50,$AN50&amp;$AO50,IF(AW50&lt;AX50,$AO50&amp;$AN50,0)),$AO$90:$AO$97,1,0)=IF(AW50&gt;AX50,$AN50&amp;$AO50,IF(AW50&lt;AX50,$AO50&amp;$AN50,0)),$F$6,0)),IF(VLOOKUP(IF(AW50&gt;AX50,$AN50&amp;$AO50,IF(AW50&lt;AX50,$AO50&amp;$AN50,0)),$AO$90:$AO$97,1,0)=IF(AW50&gt;AX50,$AN50&amp;$AO50,IF(AW50&lt;AX50,$AO50&amp;$AN50,0)),$F$6,0)),0)*$AL50</f>
        <v>0</v>
      </c>
      <c r="MM50" s="13">
        <f>IFERROR(IFERROR(IF(VLOOKUP($AN50&amp;AZ50&amp;$AO50&amp;BA50,$AN$90:$AN$97,1,0)=$AN50&amp;AZ50&amp;$AO50&amp;BA50,$F$5,IF(VLOOKUP(IF(AZ50&gt;BA50,$AN50&amp;$AO50,IF(AZ50&lt;BA50,$AO50&amp;$AN50,0)),$AO$90:$AO$97,1,0)=IF(AZ50&gt;BA50,$AN50&amp;$AO50,IF(AZ50&lt;BA50,$AO50&amp;$AN50,0)),$F$6,0)),IF(VLOOKUP(IF(AZ50&gt;BA50,$AN50&amp;$AO50,IF(AZ50&lt;BA50,$AO50&amp;$AN50,0)),$AO$90:$AO$97,1,0)=IF(AZ50&gt;BA50,$AN50&amp;$AO50,IF(AZ50&lt;BA50,$AO50&amp;$AN50,0)),$F$6,0)),0)*$AL50</f>
        <v>0</v>
      </c>
      <c r="MN50" s="13">
        <f>IFERROR(IFERROR(IF(VLOOKUP($AN50&amp;BC50&amp;$AO50&amp;BD50,$AN$90:$AN$97,1,0)=$AN50&amp;BC50&amp;$AO50&amp;BD50,$F$5,IF(VLOOKUP(IF(BC50&gt;BD50,$AN50&amp;$AO50,IF(BC50&lt;BD50,$AO50&amp;$AN50,0)),$AO$90:$AO$97,1,0)=IF(BC50&gt;BD50,$AN50&amp;$AO50,IF(BC50&lt;BD50,$AO50&amp;$AN50,0)),$F$6,0)),IF(VLOOKUP(IF(BC50&gt;BD50,$AN50&amp;$AO50,IF(BC50&lt;BD50,$AO50&amp;$AN50,0)),$AO$90:$AO$97,1,0)=IF(BC50&gt;BD50,$AN50&amp;$AO50,IF(BC50&lt;BD50,$AO50&amp;$AN50,0)),$F$6,0)),0)*$AL50</f>
        <v>0</v>
      </c>
      <c r="MO50" s="13">
        <f>IFERROR(IFERROR(IF(VLOOKUP($AN50&amp;BF50&amp;$AO50&amp;BG50,$AN$90:$AN$97,1,0)=$AN50&amp;BF50&amp;$AO50&amp;BG50,$F$5,IF(VLOOKUP(IF(BF50&gt;BG50,$AN50&amp;$AO50,IF(BF50&lt;BG50,$AO50&amp;$AN50,0)),$AO$90:$AO$97,1,0)=IF(BF50&gt;BG50,$AN50&amp;$AO50,IF(BF50&lt;BG50,$AO50&amp;$AN50,0)),$F$6,0)),IF(VLOOKUP(IF(BF50&gt;BG50,$AN50&amp;$AO50,IF(BF50&lt;BG50,$AO50&amp;$AN50,0)),$AO$90:$AO$97,1,0)=IF(BF50&gt;BG50,$AN50&amp;$AO50,IF(BF50&lt;BG50,$AO50&amp;$AN50,0)),$F$6,0)),0)*$AL50</f>
        <v>0</v>
      </c>
      <c r="MP50" s="13">
        <f>IFERROR(IFERROR(IF(VLOOKUP($AN50&amp;BI50&amp;$AO50&amp;BJ50,$AN$90:$AN$97,1,0)=$AN50&amp;BI50&amp;$AO50&amp;BJ50,$F$5,IF(VLOOKUP(IF(BI50&gt;BJ50,$AN50&amp;$AO50,IF(BI50&lt;BJ50,$AO50&amp;$AN50,0)),$AO$90:$AO$97,1,0)=IF(BI50&gt;BJ50,$AN50&amp;$AO50,IF(BI50&lt;BJ50,$AO50&amp;$AN50,0)),$F$6,0)),IF(VLOOKUP(IF(BI50&gt;BJ50,$AN50&amp;$AO50,IF(BI50&lt;BJ50,$AO50&amp;$AN50,0)),$AO$90:$AO$97,1,0)=IF(BI50&gt;BJ50,$AN50&amp;$AO50,IF(BI50&lt;BJ50,$AO50&amp;$AN50,0)),$F$6,0)),0)*$AL50</f>
        <v>0</v>
      </c>
      <c r="MQ50" s="13">
        <f>IFERROR(IFERROR(IF(VLOOKUP($AN50&amp;BL50&amp;$AO50&amp;BM50,$AN$90:$AN$97,1,0)=$AN50&amp;BL50&amp;$AO50&amp;BM50,$F$5,IF(VLOOKUP(IF(BL50&gt;BM50,$AN50&amp;$AO50,IF(BL50&lt;BM50,$AO50&amp;$AN50,0)),$AO$90:$AO$97,1,0)=IF(BL50&gt;BM50,$AN50&amp;$AO50,IF(BL50&lt;BM50,$AO50&amp;$AN50,0)),$F$6,0)),IF(VLOOKUP(IF(BL50&gt;BM50,$AN50&amp;$AO50,IF(BL50&lt;BM50,$AO50&amp;$AN50,0)),$AO$90:$AO$97,1,0)=IF(BL50&gt;BM50,$AN50&amp;$AO50,IF(BL50&lt;BM50,$AO50&amp;$AN50,0)),$F$6,0)),0)*$AL50</f>
        <v>0</v>
      </c>
      <c r="MR50" s="13">
        <f>IFERROR(IFERROR(IF(VLOOKUP($AN50&amp;BO50&amp;$AO50&amp;BP50,$AN$90:$AN$97,1,0)=$AN50&amp;BO50&amp;$AO50&amp;BP50,$F$5,IF(VLOOKUP(IF(BO50&gt;BP50,$AN50&amp;$AO50,IF(BO50&lt;BP50,$AO50&amp;$AN50,0)),$AO$90:$AO$97,1,0)=IF(BO50&gt;BP50,$AN50&amp;$AO50,IF(BO50&lt;BP50,$AO50&amp;$AN50,0)),$F$6,0)),IF(VLOOKUP(IF(BO50&gt;BP50,$AN50&amp;$AO50,IF(BO50&lt;BP50,$AO50&amp;$AN50,0)),$AO$90:$AO$97,1,0)=IF(BO50&gt;BP50,$AN50&amp;$AO50,IF(BO50&lt;BP50,$AO50&amp;$AN50,0)),$F$6,0)),0)*$AL50</f>
        <v>0</v>
      </c>
      <c r="MS50" s="13">
        <f>IFERROR(IFERROR(IF(VLOOKUP($AN50&amp;BR50&amp;$AO50&amp;BS50,$AN$90:$AN$97,1,0)=$AN50&amp;BR50&amp;$AO50&amp;BS50,$F$5,IF(VLOOKUP(IF(BR50&gt;BS50,$AN50&amp;$AO50,IF(BR50&lt;BS50,$AO50&amp;$AN50,0)),$AO$90:$AO$97,1,0)=IF(BR50&gt;BS50,$AN50&amp;$AO50,IF(BR50&lt;BS50,$AO50&amp;$AN50,0)),$F$6,0)),IF(VLOOKUP(IF(BR50&gt;BS50,$AN50&amp;$AO50,IF(BR50&lt;BS50,$AO50&amp;$AN50,0)),$AO$90:$AO$97,1,0)=IF(BR50&gt;BS50,$AN50&amp;$AO50,IF(BR50&lt;BS50,$AO50&amp;$AN50,0)),$F$6,0)),0)*$AL50</f>
        <v>0</v>
      </c>
      <c r="MT50" s="13">
        <f>IFERROR(IFERROR(IF(VLOOKUP($AN50&amp;BU50&amp;$AO50&amp;BV50,$AN$90:$AN$97,1,0)=$AN50&amp;BU50&amp;$AO50&amp;BV50,$F$5,IF(VLOOKUP(IF(BU50&gt;BV50,$AN50&amp;$AO50,IF(BU50&lt;BV50,$AO50&amp;$AN50,0)),$AO$90:$AO$97,1,0)=IF(BU50&gt;BV50,$AN50&amp;$AO50,IF(BU50&lt;BV50,$AO50&amp;$AN50,0)),$F$6,0)),IF(VLOOKUP(IF(BU50&gt;BV50,$AN50&amp;$AO50,IF(BU50&lt;BV50,$AO50&amp;$AN50,0)),$AO$90:$AO$97,1,0)=IF(BU50&gt;BV50,$AN50&amp;$AO50,IF(BU50&lt;BV50,$AO50&amp;$AN50,0)),$F$6,0)),0)*$AL50</f>
        <v>0</v>
      </c>
      <c r="MU50" s="13">
        <f>IFERROR(IFERROR(IF(VLOOKUP($AN50&amp;BX50&amp;$AO50&amp;BY50,$AN$90:$AN$97,1,0)=$AN50&amp;BX50&amp;$AO50&amp;BY50,$F$5,IF(VLOOKUP(IF(BX50&gt;BY50,$AN50&amp;$AO50,IF(BX50&lt;BY50,$AO50&amp;$AN50,0)),$AO$90:$AO$97,1,0)=IF(BX50&gt;BY50,$AN50&amp;$AO50,IF(BX50&lt;BY50,$AO50&amp;$AN50,0)),$F$6,0)),IF(VLOOKUP(IF(BX50&gt;BY50,$AN50&amp;$AO50,IF(BX50&lt;BY50,$AO50&amp;$AN50,0)),$AO$90:$AO$97,1,0)=IF(BX50&gt;BY50,$AN50&amp;$AO50,IF(BX50&lt;BY50,$AO50&amp;$AN50,0)),$F$6,0)),0)*$AL50</f>
        <v>0</v>
      </c>
      <c r="MV50" s="13">
        <f>IFERROR(IFERROR(IF(VLOOKUP($AN50&amp;CA50&amp;$AO50&amp;CB50,$AN$90:$AN$97,1,0)=$AN50&amp;CA50&amp;$AO50&amp;CB50,$F$5,IF(VLOOKUP(IF(CA50&gt;CB50,$AN50&amp;$AO50,IF(CA50&lt;CB50,$AO50&amp;$AN50,0)),$AO$90:$AO$97,1,0)=IF(CA50&gt;CB50,$AN50&amp;$AO50,IF(CA50&lt;CB50,$AO50&amp;$AN50,0)),$F$6,0)),IF(VLOOKUP(IF(CA50&gt;CB50,$AN50&amp;$AO50,IF(CA50&lt;CB50,$AO50&amp;$AN50,0)),$AO$90:$AO$97,1,0)=IF(CA50&gt;CB50,$AN50&amp;$AO50,IF(CA50&lt;CB50,$AO50&amp;$AN50,0)),$F$6,0)),0)*$AL50</f>
        <v>0</v>
      </c>
      <c r="MW50" s="13">
        <f>IFERROR(IFERROR(IF(VLOOKUP($AN50&amp;CD50&amp;$AO50&amp;CE50,$AN$90:$AN$97,1,0)=$AN50&amp;CD50&amp;$AO50&amp;CE50,$F$5,IF(VLOOKUP(IF(CD50&gt;CE50,$AN50&amp;$AO50,IF(CD50&lt;CE50,$AO50&amp;$AN50,0)),$AO$90:$AO$97,1,0)=IF(CD50&gt;CE50,$AN50&amp;$AO50,IF(CD50&lt;CE50,$AO50&amp;$AN50,0)),$F$6,0)),IF(VLOOKUP(IF(CD50&gt;CE50,$AN50&amp;$AO50,IF(CD50&lt;CE50,$AO50&amp;$AN50,0)),$AO$90:$AO$97,1,0)=IF(CD50&gt;CE50,$AN50&amp;$AO50,IF(CD50&lt;CE50,$AO50&amp;$AN50,0)),$F$6,0)),0)*$AL50</f>
        <v>0</v>
      </c>
      <c r="MX50" s="13">
        <f>IFERROR(IFERROR(IF(VLOOKUP($AN50&amp;CG50&amp;$AO50&amp;CH50,$AN$90:$AN$97,1,0)=$AN50&amp;CG50&amp;$AO50&amp;CH50,$F$5,IF(VLOOKUP(IF(CG50&gt;CH50,$AN50&amp;$AO50,IF(CG50&lt;CH50,$AO50&amp;$AN50,0)),$AO$90:$AO$97,1,0)=IF(CG50&gt;CH50,$AN50&amp;$AO50,IF(CG50&lt;CH50,$AO50&amp;$AN50,0)),$F$6,0)),IF(VLOOKUP(IF(CG50&gt;CH50,$AN50&amp;$AO50,IF(CG50&lt;CH50,$AO50&amp;$AN50,0)),$AO$90:$AO$97,1,0)=IF(CG50&gt;CH50,$AN50&amp;$AO50,IF(CG50&lt;CH50,$AO50&amp;$AN50,0)),$F$6,0)),0)*$AL50</f>
        <v>0</v>
      </c>
      <c r="MY50" s="13">
        <f>IFERROR(IFERROR(IF(VLOOKUP($AN50&amp;CJ50&amp;$AO50&amp;CK50,$AN$90:$AN$97,1,0)=$AN50&amp;CJ50&amp;$AO50&amp;CK50,$F$5,IF(VLOOKUP(IF(CJ50&gt;CK50,$AN50&amp;$AO50,IF(CJ50&lt;CK50,$AO50&amp;$AN50,0)),$AO$90:$AO$97,1,0)=IF(CJ50&gt;CK50,$AN50&amp;$AO50,IF(CJ50&lt;CK50,$AO50&amp;$AN50,0)),$F$6,0)),IF(VLOOKUP(IF(CJ50&gt;CK50,$AN50&amp;$AO50,IF(CJ50&lt;CK50,$AO50&amp;$AN50,0)),$AO$90:$AO$97,1,0)=IF(CJ50&gt;CK50,$AN50&amp;$AO50,IF(CJ50&lt;CK50,$AO50&amp;$AN50,0)),$F$6,0)),0)*$AL50</f>
        <v>0</v>
      </c>
      <c r="MZ50" s="13">
        <f>IFERROR(IFERROR(IF(VLOOKUP($AN50&amp;CM50&amp;$AO50&amp;CN50,$AN$90:$AN$97,1,0)=$AN50&amp;CM50&amp;$AO50&amp;CN50,$F$5,IF(VLOOKUP(IF(CM50&gt;CN50,$AN50&amp;$AO50,IF(CM50&lt;CN50,$AO50&amp;$AN50,0)),$AO$90:$AO$97,1,0)=IF(CM50&gt;CN50,$AN50&amp;$AO50,IF(CM50&lt;CN50,$AO50&amp;$AN50,0)),$F$6,0)),IF(VLOOKUP(IF(CM50&gt;CN50,$AN50&amp;$AO50,IF(CM50&lt;CN50,$AO50&amp;$AN50,0)),$AO$90:$AO$97,1,0)=IF(CM50&gt;CN50,$AN50&amp;$AO50,IF(CM50&lt;CN50,$AO50&amp;$AN50,0)),$F$6,0)),0)*$AL50</f>
        <v>0</v>
      </c>
      <c r="NA50" s="13">
        <f>IFERROR(IFERROR(IF(VLOOKUP($AN50&amp;CP50&amp;$AO50&amp;CQ50,$AN$90:$AN$97,1,0)=$AN50&amp;CP50&amp;$AO50&amp;CQ50,$F$5,IF(VLOOKUP(IF(CP50&gt;CQ50,$AN50&amp;$AO50,IF(CP50&lt;CQ50,$AO50&amp;$AN50,0)),$AO$90:$AO$97,1,0)=IF(CP50&gt;CQ50,$AN50&amp;$AO50,IF(CP50&lt;CQ50,$AO50&amp;$AN50,0)),$F$6,0)),IF(VLOOKUP(IF(CP50&gt;CQ50,$AN50&amp;$AO50,IF(CP50&lt;CQ50,$AO50&amp;$AN50,0)),$AO$90:$AO$97,1,0)=IF(CP50&gt;CQ50,$AN50&amp;$AO50,IF(CP50&lt;CQ50,$AO50&amp;$AN50,0)),$F$6,0)),0)*$AL50</f>
        <v>0</v>
      </c>
      <c r="NB50" s="13">
        <f>IFERROR(IFERROR(IF(VLOOKUP($AN50&amp;CS50&amp;$AO50&amp;CT50,$AN$90:$AN$97,1,0)=$AN50&amp;CS50&amp;$AO50&amp;CT50,$F$5,IF(VLOOKUP(IF(CS50&gt;CT50,$AN50&amp;$AO50,IF(CS50&lt;CT50,$AO50&amp;$AN50,0)),$AO$90:$AO$97,1,0)=IF(CS50&gt;CT50,$AN50&amp;$AO50,IF(CS50&lt;CT50,$AO50&amp;$AN50,0)),$F$6,0)),IF(VLOOKUP(IF(CS50&gt;CT50,$AN50&amp;$AO50,IF(CS50&lt;CT50,$AO50&amp;$AN50,0)),$AO$90:$AO$97,1,0)=IF(CS50&gt;CT50,$AN50&amp;$AO50,IF(CS50&lt;CT50,$AO50&amp;$AN50,0)),$F$6,0)),0)*$AL50</f>
        <v>0</v>
      </c>
      <c r="NC50" s="13">
        <f>IFERROR(IFERROR(IF(VLOOKUP($AN50&amp;CV50&amp;$AO50&amp;CW50,$AN$90:$AN$97,1,0)=$AN50&amp;CV50&amp;$AO50&amp;CW50,$F$5,IF(VLOOKUP(IF(CV50&gt;CW50,$AN50&amp;$AO50,IF(CV50&lt;CW50,$AO50&amp;$AN50,0)),$AO$90:$AO$97,1,0)=IF(CV50&gt;CW50,$AN50&amp;$AO50,IF(CV50&lt;CW50,$AO50&amp;$AN50,0)),$F$6,0)),IF(VLOOKUP(IF(CV50&gt;CW50,$AN50&amp;$AO50,IF(CV50&lt;CW50,$AO50&amp;$AN50,0)),$AO$90:$AO$97,1,0)=IF(CV50&gt;CW50,$AN50&amp;$AO50,IF(CV50&lt;CW50,$AO50&amp;$AN50,0)),$F$6,0)),0)*$AL50</f>
        <v>0</v>
      </c>
      <c r="ND50" s="13">
        <f>IFERROR(IFERROR(IF(VLOOKUP($AN50&amp;CY50&amp;$AO50&amp;CZ50,$AN$90:$AN$97,1,0)=$AN50&amp;CY50&amp;$AO50&amp;CZ50,$F$5,IF(VLOOKUP(IF(CY50&gt;CZ50,$AN50&amp;$AO50,IF(CY50&lt;CZ50,$AO50&amp;$AN50,0)),$AO$90:$AO$97,1,0)=IF(CY50&gt;CZ50,$AN50&amp;$AO50,IF(CY50&lt;CZ50,$AO50&amp;$AN50,0)),$F$6,0)),IF(VLOOKUP(IF(CY50&gt;CZ50,$AN50&amp;$AO50,IF(CY50&lt;CZ50,$AO50&amp;$AN50,0)),$AO$90:$AO$97,1,0)=IF(CY50&gt;CZ50,$AN50&amp;$AO50,IF(CY50&lt;CZ50,$AO50&amp;$AN50,0)),$F$6,0)),0)*$AL50</f>
        <v>0</v>
      </c>
      <c r="NE50" s="13">
        <f>IFERROR(IFERROR(IF(VLOOKUP($AN50&amp;DB50&amp;$AO50&amp;DC50,$AN$90:$AN$97,1,0)=$AN50&amp;DB50&amp;$AO50&amp;DC50,$F$5,IF(VLOOKUP(IF(DB50&gt;DC50,$AN50&amp;$AO50,IF(DB50&lt;DC50,$AO50&amp;$AN50,0)),$AO$90:$AO$97,1,0)=IF(DB50&gt;DC50,$AN50&amp;$AO50,IF(DB50&lt;DC50,$AO50&amp;$AN50,0)),$F$6,0)),IF(VLOOKUP(IF(DB50&gt;DC50,$AN50&amp;$AO50,IF(DB50&lt;DC50,$AO50&amp;$AN50,0)),$AO$90:$AO$97,1,0)=IF(DB50&gt;DC50,$AN50&amp;$AO50,IF(DB50&lt;DC50,$AO50&amp;$AN50,0)),$F$6,0)),0)*$AL50</f>
        <v>0</v>
      </c>
      <c r="NF50" s="13">
        <f>IFERROR(IFERROR(IF(VLOOKUP($AN50&amp;DE50&amp;$AO50&amp;DF50,$AN$90:$AN$97,1,0)=$AN50&amp;DE50&amp;$AO50&amp;DF50,$F$5,IF(VLOOKUP(IF(DE50&gt;DF50,$AN50&amp;$AO50,IF(DE50&lt;DF50,$AO50&amp;$AN50,0)),$AO$90:$AO$97,1,0)=IF(DE50&gt;DF50,$AN50&amp;$AO50,IF(DE50&lt;DF50,$AO50&amp;$AN50,0)),$F$6,0)),IF(VLOOKUP(IF(DE50&gt;DF50,$AN50&amp;$AO50,IF(DE50&lt;DF50,$AO50&amp;$AN50,0)),$AO$90:$AO$97,1,0)=IF(DE50&gt;DF50,$AN50&amp;$AO50,IF(DE50&lt;DF50,$AO50&amp;$AN50,0)),$F$6,0)),0)*$AL50</f>
        <v>0</v>
      </c>
      <c r="NG50" s="13">
        <f>IFERROR(IFERROR(IF(VLOOKUP($AN50&amp;DH50&amp;$AO50&amp;DI50,$AN$90:$AN$97,1,0)=$AN50&amp;DH50&amp;$AO50&amp;DI50,$F$5,IF(VLOOKUP(IF(DH50&gt;DI50,$AN50&amp;$AO50,IF(DH50&lt;DI50,$AO50&amp;$AN50,0)),$AO$90:$AO$97,1,0)=IF(DH50&gt;DI50,$AN50&amp;$AO50,IF(DH50&lt;DI50,$AO50&amp;$AN50,0)),$F$6,0)),IF(VLOOKUP(IF(DH50&gt;DI50,$AN50&amp;$AO50,IF(DH50&lt;DI50,$AO50&amp;$AN50,0)),$AO$90:$AO$97,1,0)=IF(DH50&gt;DI50,$AN50&amp;$AO50,IF(DH50&lt;DI50,$AO50&amp;$AN50,0)),$F$6,0)),0)*$AL50</f>
        <v>0</v>
      </c>
      <c r="NH50" s="13">
        <f>IFERROR(IFERROR(IF(VLOOKUP($AN50&amp;DK50&amp;$AO50&amp;DL50,$AN$90:$AN$97,1,0)=$AN50&amp;DK50&amp;$AO50&amp;DL50,$F$5,IF(VLOOKUP(IF(DK50&gt;DL50,$AN50&amp;$AO50,IF(DK50&lt;DL50,$AO50&amp;$AN50,0)),$AO$90:$AO$97,1,0)=IF(DK50&gt;DL50,$AN50&amp;$AO50,IF(DK50&lt;DL50,$AO50&amp;$AN50,0)),$F$6,0)),IF(VLOOKUP(IF(DK50&gt;DL50,$AN50&amp;$AO50,IF(DK50&lt;DL50,$AO50&amp;$AN50,0)),$AO$90:$AO$97,1,0)=IF(DK50&gt;DL50,$AN50&amp;$AO50,IF(DK50&lt;DL50,$AO50&amp;$AN50,0)),$F$6,0)),0)*$AL50</f>
        <v>0</v>
      </c>
      <c r="NI50" s="13">
        <f>IFERROR(IFERROR(IF(VLOOKUP($AN50&amp;DN50&amp;$AO50&amp;DO50,$AN$90:$AN$97,1,0)=$AN50&amp;DN50&amp;$AO50&amp;DO50,$F$5,IF(VLOOKUP(IF(DN50&gt;DO50,$AN50&amp;$AO50,IF(DN50&lt;DO50,$AO50&amp;$AN50,0)),$AO$90:$AO$97,1,0)=IF(DN50&gt;DO50,$AN50&amp;$AO50,IF(DN50&lt;DO50,$AO50&amp;$AN50,0)),$F$6,0)),IF(VLOOKUP(IF(DN50&gt;DO50,$AN50&amp;$AO50,IF(DN50&lt;DO50,$AO50&amp;$AN50,0)),$AO$90:$AO$97,1,0)=IF(DN50&gt;DO50,$AN50&amp;$AO50,IF(DN50&lt;DO50,$AO50&amp;$AN50,0)),$F$6,0)),0)*$AL50</f>
        <v>0</v>
      </c>
      <c r="NJ50" s="13">
        <f>IFERROR(IFERROR(IF(VLOOKUP($AN50&amp;DQ50&amp;$AO50&amp;DR50,$AN$90:$AN$97,1,0)=$AN50&amp;DQ50&amp;$AO50&amp;DR50,$F$5,IF(VLOOKUP(IF(DQ50&gt;DR50,$AN50&amp;$AO50,IF(DQ50&lt;DR50,$AO50&amp;$AN50,0)),$AO$90:$AO$97,1,0)=IF(DQ50&gt;DR50,$AN50&amp;$AO50,IF(DQ50&lt;DR50,$AO50&amp;$AN50,0)),$F$6,0)),IF(VLOOKUP(IF(DQ50&gt;DR50,$AN50&amp;$AO50,IF(DQ50&lt;DR50,$AO50&amp;$AN50,0)),$AO$90:$AO$97,1,0)=IF(DQ50&gt;DR50,$AN50&amp;$AO50,IF(DQ50&lt;DR50,$AO50&amp;$AN50,0)),$F$6,0)),0)*$AL50</f>
        <v>0</v>
      </c>
      <c r="NK50" s="13">
        <f>IFERROR(IFERROR(IF(VLOOKUP($AN50&amp;DT50&amp;$AO50&amp;DU50,$AN$90:$AN$97,1,0)=$AN50&amp;DT50&amp;$AO50&amp;DU50,$F$5,IF(VLOOKUP(IF(DT50&gt;DU50,$AN50&amp;$AO50,IF(DT50&lt;DU50,$AO50&amp;$AN50,0)),$AO$90:$AO$97,1,0)=IF(DT50&gt;DU50,$AN50&amp;$AO50,IF(DT50&lt;DU50,$AO50&amp;$AN50,0)),$F$6,0)),IF(VLOOKUP(IF(DT50&gt;DU50,$AN50&amp;$AO50,IF(DT50&lt;DU50,$AO50&amp;$AN50,0)),$AO$90:$AO$97,1,0)=IF(DT50&gt;DU50,$AN50&amp;$AO50,IF(DT50&lt;DU50,$AO50&amp;$AN50,0)),$F$6,0)),0)*$AL50</f>
        <v>0</v>
      </c>
      <c r="NL50" s="13">
        <f>IFERROR(IFERROR(IF(VLOOKUP($AN50&amp;DW50&amp;$AO50&amp;DX50,$AN$90:$AN$97,1,0)=$AN50&amp;DW50&amp;$AO50&amp;DX50,$F$5,IF(VLOOKUP(IF(DW50&gt;DX50,$AN50&amp;$AO50,IF(DW50&lt;DX50,$AO50&amp;$AN50,0)),$AO$90:$AO$97,1,0)=IF(DW50&gt;DX50,$AN50&amp;$AO50,IF(DW50&lt;DX50,$AO50&amp;$AN50,0)),$F$6,0)),IF(VLOOKUP(IF(DW50&gt;DX50,$AN50&amp;$AO50,IF(DW50&lt;DX50,$AO50&amp;$AN50,0)),$AO$90:$AO$97,1,0)=IF(DW50&gt;DX50,$AN50&amp;$AO50,IF(DW50&lt;DX50,$AO50&amp;$AN50,0)),$F$6,0)),0)*$AL50</f>
        <v>0</v>
      </c>
      <c r="NM50" s="13">
        <f>IFERROR(IFERROR(IF(VLOOKUP($AN50&amp;DZ50&amp;$AO50&amp;EA50,$AN$90:$AN$97,1,0)=$AN50&amp;DZ50&amp;$AO50&amp;EA50,$F$5,IF(VLOOKUP(IF(DZ50&gt;EA50,$AN50&amp;$AO50,IF(DZ50&lt;EA50,$AO50&amp;$AN50,0)),$AO$90:$AO$97,1,0)=IF(DZ50&gt;EA50,$AN50&amp;$AO50,IF(DZ50&lt;EA50,$AO50&amp;$AN50,0)),$F$6,0)),IF(VLOOKUP(IF(DZ50&gt;EA50,$AN50&amp;$AO50,IF(DZ50&lt;EA50,$AO50&amp;$AN50,0)),$AO$90:$AO$97,1,0)=IF(DZ50&gt;EA50,$AN50&amp;$AO50,IF(DZ50&lt;EA50,$AO50&amp;$AN50,0)),$F$6,0)),0)*$AL50</f>
        <v>0</v>
      </c>
      <c r="NN50" s="13">
        <f>IFERROR(IFERROR(IF(VLOOKUP($AN50&amp;EC50&amp;$AO50&amp;ED50,$AN$90:$AN$97,1,0)=$AN50&amp;EC50&amp;$AO50&amp;ED50,$F$5,IF(VLOOKUP(IF(EC50&gt;ED50,$AN50&amp;$AO50,IF(EC50&lt;ED50,$AO50&amp;$AN50,0)),$AO$90:$AO$97,1,0)=IF(EC50&gt;ED50,$AN50&amp;$AO50,IF(EC50&lt;ED50,$AO50&amp;$AN50,0)),$F$6,0)),IF(VLOOKUP(IF(EC50&gt;ED50,$AN50&amp;$AO50,IF(EC50&lt;ED50,$AO50&amp;$AN50,0)),$AO$90:$AO$97,1,0)=IF(EC50&gt;ED50,$AN50&amp;$AO50,IF(EC50&lt;ED50,$AO50&amp;$AN50,0)),$F$6,0)),0)*$AL50</f>
        <v>0</v>
      </c>
      <c r="NO50" s="13">
        <f>IFERROR(IFERROR(IF(VLOOKUP($AN50&amp;EF50&amp;$AO50&amp;EG50,$AN$90:$AN$97,1,0)=$AN50&amp;EF50&amp;$AO50&amp;EG50,$F$5,IF(VLOOKUP(IF(EF50&gt;EG50,$AN50&amp;$AO50,IF(EF50&lt;EG50,$AO50&amp;$AN50,0)),$AO$90:$AO$97,1,0)=IF(EF50&gt;EG50,$AN50&amp;$AO50,IF(EF50&lt;EG50,$AO50&amp;$AN50,0)),$F$6,0)),IF(VLOOKUP(IF(EF50&gt;EG50,$AN50&amp;$AO50,IF(EF50&lt;EG50,$AO50&amp;$AN50,0)),$AO$90:$AO$97,1,0)=IF(EF50&gt;EG50,$AN50&amp;$AO50,IF(EF50&lt;EG50,$AO50&amp;$AN50,0)),$F$6,0)),0)*$AL50</f>
        <v>0</v>
      </c>
      <c r="NP50" s="13">
        <f>IFERROR(IFERROR(IF(VLOOKUP($AN50&amp;EI50&amp;$AO50&amp;EJ50,$AN$90:$AN$97,1,0)=$AN50&amp;EI50&amp;$AO50&amp;EJ50,$F$5,IF(VLOOKUP(IF(EI50&gt;EJ50,$AN50&amp;$AO50,IF(EI50&lt;EJ50,$AO50&amp;$AN50,0)),$AO$90:$AO$97,1,0)=IF(EI50&gt;EJ50,$AN50&amp;$AO50,IF(EI50&lt;EJ50,$AO50&amp;$AN50,0)),$F$6,0)),IF(VLOOKUP(IF(EI50&gt;EJ50,$AN50&amp;$AO50,IF(EI50&lt;EJ50,$AO50&amp;$AN50,0)),$AO$90:$AO$97,1,0)=IF(EI50&gt;EJ50,$AN50&amp;$AO50,IF(EI50&lt;EJ50,$AO50&amp;$AN50,0)),$F$6,0)),0)*$AL50</f>
        <v>0</v>
      </c>
      <c r="NQ50" s="13">
        <f>IFERROR(IFERROR(IF(VLOOKUP($AN50&amp;EL50&amp;$AO50&amp;EM50,$AN$90:$AN$97,1,0)=$AN50&amp;EL50&amp;$AO50&amp;EM50,$F$5,IF(VLOOKUP(IF(EL50&gt;EM50,$AN50&amp;$AO50,IF(EL50&lt;EM50,$AO50&amp;$AN50,0)),$AO$90:$AO$97,1,0)=IF(EL50&gt;EM50,$AN50&amp;$AO50,IF(EL50&lt;EM50,$AO50&amp;$AN50,0)),$F$6,0)),IF(VLOOKUP(IF(EL50&gt;EM50,$AN50&amp;$AO50,IF(EL50&lt;EM50,$AO50&amp;$AN50,0)),$AO$90:$AO$97,1,0)=IF(EL50&gt;EM50,$AN50&amp;$AO50,IF(EL50&lt;EM50,$AO50&amp;$AN50,0)),$F$6,0)),0)*$AL50</f>
        <v>0</v>
      </c>
      <c r="NR50" s="13">
        <f>IFERROR(IFERROR(IF(VLOOKUP($AN50&amp;EO50&amp;$AO50&amp;EP50,$AN$90:$AN$97,1,0)=$AN50&amp;EO50&amp;$AO50&amp;EP50,$F$5,IF(VLOOKUP(IF(EO50&gt;EP50,$AN50&amp;$AO50,IF(EO50&lt;EP50,$AO50&amp;$AN50,0)),$AO$90:$AO$97,1,0)=IF(EO50&gt;EP50,$AN50&amp;$AO50,IF(EO50&lt;EP50,$AO50&amp;$AN50,0)),$F$6,0)),IF(VLOOKUP(IF(EO50&gt;EP50,$AN50&amp;$AO50,IF(EO50&lt;EP50,$AO50&amp;$AN50,0)),$AO$90:$AO$97,1,0)=IF(EO50&gt;EP50,$AN50&amp;$AO50,IF(EO50&lt;EP50,$AO50&amp;$AN50,0)),$F$6,0)),0)*$AL50</f>
        <v>0</v>
      </c>
      <c r="NS50" s="13">
        <f>IFERROR(IFERROR(IF(VLOOKUP($AN50&amp;ER50&amp;$AO50&amp;ES50,$AN$90:$AN$97,1,0)=$AN50&amp;ER50&amp;$AO50&amp;ES50,$F$5,IF(VLOOKUP(IF(ER50&gt;ES50,$AN50&amp;$AO50,IF(ER50&lt;ES50,$AO50&amp;$AN50,0)),$AO$90:$AO$97,1,0)=IF(ER50&gt;ES50,$AN50&amp;$AO50,IF(ER50&lt;ES50,$AO50&amp;$AN50,0)),$F$6,0)),IF(VLOOKUP(IF(ER50&gt;ES50,$AN50&amp;$AO50,IF(ER50&lt;ES50,$AO50&amp;$AN50,0)),$AO$90:$AO$97,1,0)=IF(ER50&gt;ES50,$AN50&amp;$AO50,IF(ER50&lt;ES50,$AO50&amp;$AN50,0)),$F$6,0)),0)*$AL50</f>
        <v>0</v>
      </c>
      <c r="NT50" s="13">
        <f>IFERROR(IFERROR(IF(VLOOKUP($AN50&amp;EU50&amp;$AO50&amp;EV50,$AN$90:$AN$97,1,0)=$AN50&amp;EU50&amp;$AO50&amp;EV50,$F$5,IF(VLOOKUP(IF(EU50&gt;EV50,$AN50&amp;$AO50,IF(EU50&lt;EV50,$AO50&amp;$AN50,0)),$AO$90:$AO$97,1,0)=IF(EU50&gt;EV50,$AN50&amp;$AO50,IF(EU50&lt;EV50,$AO50&amp;$AN50,0)),$F$6,0)),IF(VLOOKUP(IF(EU50&gt;EV50,$AN50&amp;$AO50,IF(EU50&lt;EV50,$AO50&amp;$AN50,0)),$AO$90:$AO$97,1,0)=IF(EU50&gt;EV50,$AN50&amp;$AO50,IF(EU50&lt;EV50,$AO50&amp;$AN50,0)),$F$6,0)),0)*$AL50</f>
        <v>0</v>
      </c>
      <c r="NU50" s="13">
        <f>IFERROR(IFERROR(IF(VLOOKUP($AN50&amp;EX50&amp;$AO50&amp;EY50,$AN$90:$AN$97,1,0)=$AN50&amp;EX50&amp;$AO50&amp;EY50,$F$5,IF(VLOOKUP(IF(EX50&gt;EY50,$AN50&amp;$AO50,IF(EX50&lt;EY50,$AO50&amp;$AN50,0)),$AO$90:$AO$97,1,0)=IF(EX50&gt;EY50,$AN50&amp;$AO50,IF(EX50&lt;EY50,$AO50&amp;$AN50,0)),$F$6,0)),IF(VLOOKUP(IF(EX50&gt;EY50,$AN50&amp;$AO50,IF(EX50&lt;EY50,$AO50&amp;$AN50,0)),$AO$90:$AO$97,1,0)=IF(EX50&gt;EY50,$AN50&amp;$AO50,IF(EX50&lt;EY50,$AO50&amp;$AN50,0)),$F$6,0)),0)*$AL50</f>
        <v>0</v>
      </c>
      <c r="NV50" s="13">
        <f>IFERROR(IFERROR(IF(VLOOKUP($AN50&amp;FA50&amp;$AO50&amp;FB50,$AN$90:$AN$97,1,0)=$AN50&amp;FA50&amp;$AO50&amp;FB50,$F$5,IF(VLOOKUP(IF(FA50&gt;FB50,$AN50&amp;$AO50,IF(FA50&lt;FB50,$AO50&amp;$AN50,0)),$AO$90:$AO$97,1,0)=IF(FA50&gt;FB50,$AN50&amp;$AO50,IF(FA50&lt;FB50,$AO50&amp;$AN50,0)),$F$6,0)),IF(VLOOKUP(IF(FA50&gt;FB50,$AN50&amp;$AO50,IF(FA50&lt;FB50,$AO50&amp;$AN50,0)),$AO$90:$AO$97,1,0)=IF(FA50&gt;FB50,$AN50&amp;$AO50,IF(FA50&lt;FB50,$AO50&amp;$AN50,0)),$F$6,0)),0)*$AL50</f>
        <v>0</v>
      </c>
      <c r="NW50" s="13">
        <f>IFERROR(IFERROR(IF(VLOOKUP($AN50&amp;FD50&amp;$AO50&amp;FE50,$AN$90:$AN$97,1,0)=$AN50&amp;FD50&amp;$AO50&amp;FE50,$F$5,IF(VLOOKUP(IF(FD50&gt;FE50,$AN50&amp;$AO50,IF(FD50&lt;FE50,$AO50&amp;$AN50,0)),$AO$90:$AO$97,1,0)=IF(FD50&gt;FE50,$AN50&amp;$AO50,IF(FD50&lt;FE50,$AO50&amp;$AN50,0)),$F$6,0)),IF(VLOOKUP(IF(FD50&gt;FE50,$AN50&amp;$AO50,IF(FD50&lt;FE50,$AO50&amp;$AN50,0)),$AO$90:$AO$97,1,0)=IF(FD50&gt;FE50,$AN50&amp;$AO50,IF(FD50&lt;FE50,$AO50&amp;$AN50,0)),$F$6,0)),0)*$AL50</f>
        <v>0</v>
      </c>
      <c r="NX50" s="13">
        <f>IFERROR(IFERROR(IF(VLOOKUP($AN50&amp;FG50&amp;$AO50&amp;FH50,$AN$90:$AN$97,1,0)=$AN50&amp;FG50&amp;$AO50&amp;FH50,$F$5,IF(VLOOKUP(IF(FG50&gt;FH50,$AN50&amp;$AO50,IF(FG50&lt;FH50,$AO50&amp;$AN50,0)),$AO$90:$AO$97,1,0)=IF(FG50&gt;FH50,$AN50&amp;$AO50,IF(FG50&lt;FH50,$AO50&amp;$AN50,0)),$F$6,0)),IF(VLOOKUP(IF(FG50&gt;FH50,$AN50&amp;$AO50,IF(FG50&lt;FH50,$AO50&amp;$AN50,0)),$AO$90:$AO$97,1,0)=IF(FG50&gt;FH50,$AN50&amp;$AO50,IF(FG50&lt;FH50,$AO50&amp;$AN50,0)),$F$6,0)),0)*$AL50</f>
        <v>0</v>
      </c>
      <c r="NY50" s="13">
        <f>IFERROR(IFERROR(IF(VLOOKUP($AN50&amp;FJ50&amp;$AO50&amp;FK50,$AN$90:$AN$97,1,0)=$AN50&amp;FJ50&amp;$AO50&amp;FK50,$F$5,IF(VLOOKUP(IF(FJ50&gt;FK50,$AN50&amp;$AO50,IF(FJ50&lt;FK50,$AO50&amp;$AN50,0)),$AO$90:$AO$97,1,0)=IF(FJ50&gt;FK50,$AN50&amp;$AO50,IF(FJ50&lt;FK50,$AO50&amp;$AN50,0)),$F$6,0)),IF(VLOOKUP(IF(FJ50&gt;FK50,$AN50&amp;$AO50,IF(FJ50&lt;FK50,$AO50&amp;$AN50,0)),$AO$90:$AO$97,1,0)=IF(FJ50&gt;FK50,$AN50&amp;$AO50,IF(FJ50&lt;FK50,$AO50&amp;$AN50,0)),$F$6,0)),0)*$AL50</f>
        <v>0</v>
      </c>
      <c r="NZ50" s="13">
        <f>IFERROR(IFERROR(IF(VLOOKUP($AN50&amp;FM50&amp;$AO50&amp;FN50,$AN$90:$AN$97,1,0)=$AN50&amp;FM50&amp;$AO50&amp;FN50,$F$5,IF(VLOOKUP(IF(FM50&gt;FN50,$AN50&amp;$AO50,IF(FM50&lt;FN50,$AO50&amp;$AN50,0)),$AO$90:$AO$97,1,0)=IF(FM50&gt;FN50,$AN50&amp;$AO50,IF(FM50&lt;FN50,$AO50&amp;$AN50,0)),$F$6,0)),IF(VLOOKUP(IF(FM50&gt;FN50,$AN50&amp;$AO50,IF(FM50&lt;FN50,$AO50&amp;$AN50,0)),$AO$90:$AO$97,1,0)=IF(FM50&gt;FN50,$AN50&amp;$AO50,IF(FM50&lt;FN50,$AO50&amp;$AN50,0)),$F$6,0)),0)*$AL50</f>
        <v>0</v>
      </c>
      <c r="OA50" s="13">
        <f>IFERROR(IFERROR(IF(VLOOKUP($AN50&amp;FP50&amp;$AO50&amp;FQ50,$AN$90:$AN$97,1,0)=$AN50&amp;FP50&amp;$AO50&amp;FQ50,$F$5,IF(VLOOKUP(IF(FP50&gt;FQ50,$AN50&amp;$AO50,IF(FP50&lt;FQ50,$AO50&amp;$AN50,0)),$AO$90:$AO$97,1,0)=IF(FP50&gt;FQ50,$AN50&amp;$AO50,IF(FP50&lt;FQ50,$AO50&amp;$AN50,0)),$F$6,0)),IF(VLOOKUP(IF(FP50&gt;FQ50,$AN50&amp;$AO50,IF(FP50&lt;FQ50,$AO50&amp;$AN50,0)),$AO$90:$AO$97,1,0)=IF(FP50&gt;FQ50,$AN50&amp;$AO50,IF(FP50&lt;FQ50,$AO50&amp;$AN50,0)),$F$6,0)),0)*$AL50</f>
        <v>0</v>
      </c>
      <c r="OB50" s="13">
        <f>IFERROR(IFERROR(IF(VLOOKUP($AN50&amp;FS50&amp;$AO50&amp;FT50,$AN$90:$AN$97,1,0)=$AN50&amp;FS50&amp;$AO50&amp;FT50,$F$5,IF(VLOOKUP(IF(FS50&gt;FT50,$AN50&amp;$AO50,IF(FS50&lt;FT50,$AO50&amp;$AN50,0)),$AO$90:$AO$97,1,0)=IF(FS50&gt;FT50,$AN50&amp;$AO50,IF(FS50&lt;FT50,$AO50&amp;$AN50,0)),$F$6,0)),IF(VLOOKUP(IF(FS50&gt;FT50,$AN50&amp;$AO50,IF(FS50&lt;FT50,$AO50&amp;$AN50,0)),$AO$90:$AO$97,1,0)=IF(FS50&gt;FT50,$AN50&amp;$AO50,IF(FS50&lt;FT50,$AO50&amp;$AN50,0)),$F$6,0)),0)*$AL50</f>
        <v>0</v>
      </c>
      <c r="OC50" s="13">
        <f>IFERROR(IFERROR(IF(VLOOKUP($AN50&amp;FV50&amp;$AO50&amp;FW50,$AN$90:$AN$97,1,0)=$AN50&amp;FV50&amp;$AO50&amp;FW50,$F$5,IF(VLOOKUP(IF(FV50&gt;FW50,$AN50&amp;$AO50,IF(FV50&lt;FW50,$AO50&amp;$AN50,0)),$AO$90:$AO$97,1,0)=IF(FV50&gt;FW50,$AN50&amp;$AO50,IF(FV50&lt;FW50,$AO50&amp;$AN50,0)),$F$6,0)),IF(VLOOKUP(IF(FV50&gt;FW50,$AN50&amp;$AO50,IF(FV50&lt;FW50,$AO50&amp;$AN50,0)),$AO$90:$AO$97,1,0)=IF(FV50&gt;FW50,$AN50&amp;$AO50,IF(FV50&lt;FW50,$AO50&amp;$AN50,0)),$F$6,0)),0)*$AL50</f>
        <v>0</v>
      </c>
      <c r="OD50" s="13">
        <f>IFERROR(IFERROR(IF(VLOOKUP($AN50&amp;FY50&amp;$AO50&amp;FZ50,$AN$90:$AN$97,1,0)=$AN50&amp;FY50&amp;$AO50&amp;FZ50,$F$5,IF(VLOOKUP(IF(FY50&gt;FZ50,$AN50&amp;$AO50,IF(FY50&lt;FZ50,$AO50&amp;$AN50,0)),$AO$90:$AO$97,1,0)=IF(FY50&gt;FZ50,$AN50&amp;$AO50,IF(FY50&lt;FZ50,$AO50&amp;$AN50,0)),$F$6,0)),IF(VLOOKUP(IF(FY50&gt;FZ50,$AN50&amp;$AO50,IF(FY50&lt;FZ50,$AO50&amp;$AN50,0)),$AO$90:$AO$97,1,0)=IF(FY50&gt;FZ50,$AN50&amp;$AO50,IF(FY50&lt;FZ50,$AO50&amp;$AN50,0)),$F$6,0)),0)*$AL50</f>
        <v>0</v>
      </c>
      <c r="OE50" s="13">
        <f>IFERROR(IFERROR(IF(VLOOKUP($AN50&amp;GB50&amp;$AO50&amp;GC50,$AN$90:$AN$97,1,0)=$AN50&amp;GB50&amp;$AO50&amp;GC50,$F$5,IF(VLOOKUP(IF(GB50&gt;GC50,$AN50&amp;$AO50,IF(GB50&lt;GC50,$AO50&amp;$AN50,0)),$AO$90:$AO$97,1,0)=IF(GB50&gt;GC50,$AN50&amp;$AO50,IF(GB50&lt;GC50,$AO50&amp;$AN50,0)),$F$6,0)),IF(VLOOKUP(IF(GB50&gt;GC50,$AN50&amp;$AO50,IF(GB50&lt;GC50,$AO50&amp;$AN50,0)),$AO$90:$AO$97,1,0)=IF(GB50&gt;GC50,$AN50&amp;$AO50,IF(GB50&lt;GC50,$AO50&amp;$AN50,0)),$F$6,0)),0)*$AL50</f>
        <v>0</v>
      </c>
      <c r="OF50" s="13">
        <f>IFERROR(IFERROR(IF(VLOOKUP($AN50&amp;GE50&amp;$AO50&amp;GF50,$AN$90:$AN$97,1,0)=$AN50&amp;GE50&amp;$AO50&amp;GF50,$F$5,IF(VLOOKUP(IF(GE50&gt;GF50,$AN50&amp;$AO50,IF(GE50&lt;GF50,$AO50&amp;$AN50,0)),$AO$90:$AO$97,1,0)=IF(GE50&gt;GF50,$AN50&amp;$AO50,IF(GE50&lt;GF50,$AO50&amp;$AN50,0)),$F$6,0)),IF(VLOOKUP(IF(GE50&gt;GF50,$AN50&amp;$AO50,IF(GE50&lt;GF50,$AO50&amp;$AN50,0)),$AO$90:$AO$97,1,0)=IF(GE50&gt;GF50,$AN50&amp;$AO50,IF(GE50&lt;GF50,$AO50&amp;$AN50,0)),$F$6,0)),0)*$AL50</f>
        <v>0</v>
      </c>
      <c r="OG50" s="13">
        <f>IFERROR(IFERROR(IF(VLOOKUP($AN50&amp;GH50&amp;$AO50&amp;GI50,$AN$90:$AN$97,1,0)=$AN50&amp;GH50&amp;$AO50&amp;GI50,$F$5,IF(VLOOKUP(IF(GH50&gt;GI50,$AN50&amp;$AO50,IF(GH50&lt;GI50,$AO50&amp;$AN50,0)),$AO$90:$AO$97,1,0)=IF(GH50&gt;GI50,$AN50&amp;$AO50,IF(GH50&lt;GI50,$AO50&amp;$AN50,0)),$F$6,0)),IF(VLOOKUP(IF(GH50&gt;GI50,$AN50&amp;$AO50,IF(GH50&lt;GI50,$AO50&amp;$AN50,0)),$AO$90:$AO$97,1,0)=IF(GH50&gt;GI50,$AN50&amp;$AO50,IF(GH50&lt;GI50,$AO50&amp;$AN50,0)),$F$6,0)),0)*$AL50</f>
        <v>0</v>
      </c>
      <c r="OH50" s="13">
        <f>IFERROR(IFERROR(IF(VLOOKUP($AN50&amp;GK50&amp;$AO50&amp;GL50,$AN$90:$AN$97,1,0)=$AN50&amp;GK50&amp;$AO50&amp;GL50,$F$5,IF(VLOOKUP(IF(GK50&gt;GL50,$AN50&amp;$AO50,IF(GK50&lt;GL50,$AO50&amp;$AN50,0)),$AO$90:$AO$97,1,0)=IF(GK50&gt;GL50,$AN50&amp;$AO50,IF(GK50&lt;GL50,$AO50&amp;$AN50,0)),$F$6,0)),IF(VLOOKUP(IF(GK50&gt;GL50,$AN50&amp;$AO50,IF(GK50&lt;GL50,$AO50&amp;$AN50,0)),$AO$90:$AO$97,1,0)=IF(GK50&gt;GL50,$AN50&amp;$AO50,IF(GK50&lt;GL50,$AO50&amp;$AN50,0)),$F$6,0)),0)*$AL50</f>
        <v>0</v>
      </c>
      <c r="OI50" s="13">
        <f>IFERROR(IFERROR(IF(VLOOKUP($AN50&amp;GN50&amp;$AO50&amp;GO50,$AN$90:$AN$97,1,0)=$AN50&amp;GN50&amp;$AO50&amp;GO50,$F$5,IF(VLOOKUP(IF(GN50&gt;GO50,$AN50&amp;$AO50,IF(GN50&lt;GO50,$AO50&amp;$AN50,0)),$AO$90:$AO$97,1,0)=IF(GN50&gt;GO50,$AN50&amp;$AO50,IF(GN50&lt;GO50,$AO50&amp;$AN50,0)),$F$6,0)),IF(VLOOKUP(IF(GN50&gt;GO50,$AN50&amp;$AO50,IF(GN50&lt;GO50,$AO50&amp;$AN50,0)),$AO$90:$AO$97,1,0)=IF(GN50&gt;GO50,$AN50&amp;$AO50,IF(GN50&lt;GO50,$AO50&amp;$AN50,0)),$F$6,0)),0)*$AL50</f>
        <v>0</v>
      </c>
      <c r="OJ50" s="13">
        <f>IFERROR(IFERROR(IF(VLOOKUP($AN50&amp;GQ50&amp;$AO50&amp;GR50,$AN$90:$AN$97,1,0)=$AN50&amp;GQ50&amp;$AO50&amp;GR50,$F$5,IF(VLOOKUP(IF(GQ50&gt;GR50,$AN50&amp;$AO50,IF(GQ50&lt;GR50,$AO50&amp;$AN50,0)),$AO$90:$AO$97,1,0)=IF(GQ50&gt;GR50,$AN50&amp;$AO50,IF(GQ50&lt;GR50,$AO50&amp;$AN50,0)),$F$6,0)),IF(VLOOKUP(IF(GQ50&gt;GR50,$AN50&amp;$AO50,IF(GQ50&lt;GR50,$AO50&amp;$AN50,0)),$AO$90:$AO$97,1,0)=IF(GQ50&gt;GR50,$AN50&amp;$AO50,IF(GQ50&lt;GR50,$AO50&amp;$AN50,0)),$F$6,0)),0)*$AL50</f>
        <v>0</v>
      </c>
      <c r="OK50" s="13">
        <f>IFERROR(IFERROR(IF(VLOOKUP($AN50&amp;GT50&amp;$AO50&amp;GU50,$AN$90:$AN$97,1,0)=$AN50&amp;GT50&amp;$AO50&amp;GU50,$F$5,IF(VLOOKUP(IF(GT50&gt;GU50,$AN50&amp;$AO50,IF(GT50&lt;GU50,$AO50&amp;$AN50,0)),$AO$90:$AO$97,1,0)=IF(GT50&gt;GU50,$AN50&amp;$AO50,IF(GT50&lt;GU50,$AO50&amp;$AN50,0)),$F$6,0)),IF(VLOOKUP(IF(GT50&gt;GU50,$AN50&amp;$AO50,IF(GT50&lt;GU50,$AO50&amp;$AN50,0)),$AO$90:$AO$97,1,0)=IF(GT50&gt;GU50,$AN50&amp;$AO50,IF(GT50&lt;GU50,$AO50&amp;$AN50,0)),$F$6,0)),0)*$AL50</f>
        <v>0</v>
      </c>
      <c r="OL50" s="13">
        <f>IFERROR(IFERROR(IF(VLOOKUP($AN50&amp;GW50&amp;$AO50&amp;GX50,$AN$90:$AN$97,1,0)=$AN50&amp;GW50&amp;$AO50&amp;GX50,$F$5,IF(VLOOKUP(IF(GW50&gt;GX50,$AN50&amp;$AO50,IF(GW50&lt;GX50,$AO50&amp;$AN50,0)),$AO$90:$AO$97,1,0)=IF(GW50&gt;GX50,$AN50&amp;$AO50,IF(GW50&lt;GX50,$AO50&amp;$AN50,0)),$F$6,0)),IF(VLOOKUP(IF(GW50&gt;GX50,$AN50&amp;$AO50,IF(GW50&lt;GX50,$AO50&amp;$AN50,0)),$AO$90:$AO$97,1,0)=IF(GW50&gt;GX50,$AN50&amp;$AO50,IF(GW50&lt;GX50,$AO50&amp;$AN50,0)),$F$6,0)),0)*$AL50</f>
        <v>0</v>
      </c>
      <c r="OM50" s="13">
        <f>IFERROR(IFERROR(IF(VLOOKUP($AN50&amp;GZ50&amp;$AO50&amp;HA50,$AN$90:$AN$97,1,0)=$AN50&amp;GZ50&amp;$AO50&amp;HA50,$F$5,IF(VLOOKUP(IF(GZ50&gt;HA50,$AN50&amp;$AO50,IF(GZ50&lt;HA50,$AO50&amp;$AN50,0)),$AO$90:$AO$97,1,0)=IF(GZ50&gt;HA50,$AN50&amp;$AO50,IF(GZ50&lt;HA50,$AO50&amp;$AN50,0)),$F$6,0)),IF(VLOOKUP(IF(GZ50&gt;HA50,$AN50&amp;$AO50,IF(GZ50&lt;HA50,$AO50&amp;$AN50,0)),$AO$90:$AO$97,1,0)=IF(GZ50&gt;HA50,$AN50&amp;$AO50,IF(GZ50&lt;HA50,$AO50&amp;$AN50,0)),$F$6,0)),0)*$AL50</f>
        <v>0</v>
      </c>
      <c r="ON50" s="13">
        <f>IFERROR(IFERROR(IF(VLOOKUP($AN50&amp;HC50&amp;$AO50&amp;HD50,$AN$90:$AN$97,1,0)=$AN50&amp;HC50&amp;$AO50&amp;HD50,$F$5,IF(VLOOKUP(IF(HC50&gt;HD50,$AN50&amp;$AO50,IF(HC50&lt;HD50,$AO50&amp;$AN50,0)),$AO$90:$AO$97,1,0)=IF(HC50&gt;HD50,$AN50&amp;$AO50,IF(HC50&lt;HD50,$AO50&amp;$AN50,0)),$F$6,0)),IF(VLOOKUP(IF(HC50&gt;HD50,$AN50&amp;$AO50,IF(HC50&lt;HD50,$AO50&amp;$AN50,0)),$AO$90:$AO$97,1,0)=IF(HC50&gt;HD50,$AN50&amp;$AO50,IF(HC50&lt;HD50,$AO50&amp;$AN50,0)),$F$6,0)),0)*$AL50</f>
        <v>0</v>
      </c>
      <c r="OO50" s="13">
        <f>IFERROR(IFERROR(IF(VLOOKUP($AN50&amp;HF50&amp;$AO50&amp;HG50,$AN$90:$AN$97,1,0)=$AN50&amp;HF50&amp;$AO50&amp;HG50,$F$5,IF(VLOOKUP(IF(HF50&gt;HG50,$AN50&amp;$AO50,IF(HF50&lt;HG50,$AO50&amp;$AN50,0)),$AO$90:$AO$97,1,0)=IF(HF50&gt;HG50,$AN50&amp;$AO50,IF(HF50&lt;HG50,$AO50&amp;$AN50,0)),$F$6,0)),IF(VLOOKUP(IF(HF50&gt;HG50,$AN50&amp;$AO50,IF(HF50&lt;HG50,$AO50&amp;$AN50,0)),$AO$90:$AO$97,1,0)=IF(HF50&gt;HG50,$AN50&amp;$AO50,IF(HF50&lt;HG50,$AO50&amp;$AN50,0)),$F$6,0)),0)*$AL50</f>
        <v>0</v>
      </c>
      <c r="OP50" s="13">
        <f>IFERROR(IFERROR(IF(VLOOKUP($AN50&amp;HI50&amp;$AO50&amp;HJ50,$AN$90:$AN$97,1,0)=$AN50&amp;HI50&amp;$AO50&amp;HJ50,$F$5,IF(VLOOKUP(IF(HI50&gt;HJ50,$AN50&amp;$AO50,IF(HI50&lt;HJ50,$AO50&amp;$AN50,0)),$AO$90:$AO$97,1,0)=IF(HI50&gt;HJ50,$AN50&amp;$AO50,IF(HI50&lt;HJ50,$AO50&amp;$AN50,0)),$F$6,0)),IF(VLOOKUP(IF(HI50&gt;HJ50,$AN50&amp;$AO50,IF(HI50&lt;HJ50,$AO50&amp;$AN50,0)),$AO$90:$AO$97,1,0)=IF(HI50&gt;HJ50,$AN50&amp;$AO50,IF(HI50&lt;HJ50,$AO50&amp;$AN50,0)),$F$6,0)),0)*$AL50</f>
        <v>0</v>
      </c>
      <c r="OQ50" s="13">
        <f>IFERROR(IFERROR(IF(VLOOKUP($AN50&amp;HL50&amp;$AO50&amp;HM50,$AN$90:$AN$97,1,0)=$AN50&amp;HL50&amp;$AO50&amp;HM50,$F$5,IF(VLOOKUP(IF(HL50&gt;HM50,$AN50&amp;$AO50,IF(HL50&lt;HM50,$AO50&amp;$AN50,0)),$AO$90:$AO$97,1,0)=IF(HL50&gt;HM50,$AN50&amp;$AO50,IF(HL50&lt;HM50,$AO50&amp;$AN50,0)),$F$6,0)),IF(VLOOKUP(IF(HL50&gt;HM50,$AN50&amp;$AO50,IF(HL50&lt;HM50,$AO50&amp;$AN50,0)),$AO$90:$AO$97,1,0)=IF(HL50&gt;HM50,$AN50&amp;$AO50,IF(HL50&lt;HM50,$AO50&amp;$AN50,0)),$F$6,0)),0)*$AL50</f>
        <v>0</v>
      </c>
      <c r="OR50" s="13">
        <f>IFERROR(IFERROR(IF(VLOOKUP($AN50&amp;HO50&amp;$AO50&amp;HP50,$AN$90:$AN$97,1,0)=$AN50&amp;HO50&amp;$AO50&amp;HP50,$F$5,IF(VLOOKUP(IF(HO50&gt;HP50,$AN50&amp;$AO50,IF(HO50&lt;HP50,$AO50&amp;$AN50,0)),$AO$90:$AO$97,1,0)=IF(HO50&gt;HP50,$AN50&amp;$AO50,IF(HO50&lt;HP50,$AO50&amp;$AN50,0)),$F$6,0)),IF(VLOOKUP(IF(HO50&gt;HP50,$AN50&amp;$AO50,IF(HO50&lt;HP50,$AO50&amp;$AN50,0)),$AO$90:$AO$97,1,0)=IF(HO50&gt;HP50,$AN50&amp;$AO50,IF(HO50&lt;HP50,$AO50&amp;$AN50,0)),$F$6,0)),0)*$AL50</f>
        <v>0</v>
      </c>
      <c r="OS50" s="13">
        <f>IFERROR(IFERROR(IF(VLOOKUP($AN50&amp;HR50&amp;$AO50&amp;HS50,$AN$90:$AN$97,1,0)=$AN50&amp;HR50&amp;$AO50&amp;HS50,$F$5,IF(VLOOKUP(IF(HR50&gt;HS50,$AN50&amp;$AO50,IF(HR50&lt;HS50,$AO50&amp;$AN50,0)),$AO$90:$AO$97,1,0)=IF(HR50&gt;HS50,$AN50&amp;$AO50,IF(HR50&lt;HS50,$AO50&amp;$AN50,0)),$F$6,0)),IF(VLOOKUP(IF(HR50&gt;HS50,$AN50&amp;$AO50,IF(HR50&lt;HS50,$AO50&amp;$AN50,0)),$AO$90:$AO$97,1,0)=IF(HR50&gt;HS50,$AN50&amp;$AO50,IF(HR50&lt;HS50,$AO50&amp;$AN50,0)),$F$6,0)),0)*$AL50</f>
        <v>0</v>
      </c>
      <c r="OT50" s="13">
        <f>IFERROR(IFERROR(IF(VLOOKUP($AN50&amp;HU50&amp;$AO50&amp;HV50,$AN$90:$AN$97,1,0)=$AN50&amp;HU50&amp;$AO50&amp;HV50,$F$5,IF(VLOOKUP(IF(HU50&gt;HV50,$AN50&amp;$AO50,IF(HU50&lt;HV50,$AO50&amp;$AN50,0)),$AO$90:$AO$97,1,0)=IF(HU50&gt;HV50,$AN50&amp;$AO50,IF(HU50&lt;HV50,$AO50&amp;$AN50,0)),$F$6,0)),IF(VLOOKUP(IF(HU50&gt;HV50,$AN50&amp;$AO50,IF(HU50&lt;HV50,$AO50&amp;$AN50,0)),$AO$90:$AO$97,1,0)=IF(HU50&gt;HV50,$AN50&amp;$AO50,IF(HU50&lt;HV50,$AO50&amp;$AN50,0)),$F$6,0)),0)*$AL50</f>
        <v>0</v>
      </c>
      <c r="OU50" s="13">
        <f>IFERROR(IFERROR(IF(VLOOKUP($AN50&amp;HX50&amp;$AO50&amp;HY50,$AN$90:$AN$97,1,0)=$AN50&amp;HX50&amp;$AO50&amp;HY50,$F$5,IF(VLOOKUP(IF(HX50&gt;HY50,$AN50&amp;$AO50,IF(HX50&lt;HY50,$AO50&amp;$AN50,0)),$AO$90:$AO$97,1,0)=IF(HX50&gt;HY50,$AN50&amp;$AO50,IF(HX50&lt;HY50,$AO50&amp;$AN50,0)),$F$6,0)),IF(VLOOKUP(IF(HX50&gt;HY50,$AN50&amp;$AO50,IF(HX50&lt;HY50,$AO50&amp;$AN50,0)),$AO$90:$AO$97,1,0)=IF(HX50&gt;HY50,$AN50&amp;$AO50,IF(HX50&lt;HY50,$AO50&amp;$AN50,0)),$F$6,0)),0)*$AL50</f>
        <v>0</v>
      </c>
      <c r="OV50" s="13">
        <f>IFERROR(IFERROR(IF(VLOOKUP($AN50&amp;IA50&amp;$AO50&amp;IB50,$AN$90:$AN$97,1,0)=$AN50&amp;IA50&amp;$AO50&amp;IB50,$F$5,IF(VLOOKUP(IF(IA50&gt;IB50,$AN50&amp;$AO50,IF(IA50&lt;IB50,$AO50&amp;$AN50,0)),$AO$90:$AO$97,1,0)=IF(IA50&gt;IB50,$AN50&amp;$AO50,IF(IA50&lt;IB50,$AO50&amp;$AN50,0)),$F$6,0)),IF(VLOOKUP(IF(IA50&gt;IB50,$AN50&amp;$AO50,IF(IA50&lt;IB50,$AO50&amp;$AN50,0)),$AO$90:$AO$97,1,0)=IF(IA50&gt;IB50,$AN50&amp;$AO50,IF(IA50&lt;IB50,$AO50&amp;$AN50,0)),$F$6,0)),0)*$AL50</f>
        <v>0</v>
      </c>
      <c r="OW50" s="13">
        <f>IFERROR(IFERROR(IF(VLOOKUP($AN50&amp;ID50&amp;$AO50&amp;IE50,$AN$90:$AN$97,1,0)=$AN50&amp;ID50&amp;$AO50&amp;IE50,$F$5,IF(VLOOKUP(IF(ID50&gt;IE50,$AN50&amp;$AO50,IF(ID50&lt;IE50,$AO50&amp;$AN50,0)),$AO$90:$AO$97,1,0)=IF(ID50&gt;IE50,$AN50&amp;$AO50,IF(ID50&lt;IE50,$AO50&amp;$AN50,0)),$F$6,0)),IF(VLOOKUP(IF(ID50&gt;IE50,$AN50&amp;$AO50,IF(ID50&lt;IE50,$AO50&amp;$AN50,0)),$AO$90:$AO$97,1,0)=IF(ID50&gt;IE50,$AN50&amp;$AO50,IF(ID50&lt;IE50,$AO50&amp;$AN50,0)),$F$6,0)),0)*$AL50</f>
        <v>0</v>
      </c>
      <c r="OX50" s="13">
        <f>IFERROR(IFERROR(IF(VLOOKUP($AN50&amp;IG50&amp;$AO50&amp;IH50,$AN$90:$AN$97,1,0)=$AN50&amp;IG50&amp;$AO50&amp;IH50,$F$5,IF(VLOOKUP(IF(IG50&gt;IH50,$AN50&amp;$AO50,IF(IG50&lt;IH50,$AO50&amp;$AN50,0)),$AO$90:$AO$97,1,0)=IF(IG50&gt;IH50,$AN50&amp;$AO50,IF(IG50&lt;IH50,$AO50&amp;$AN50,0)),$F$6,0)),IF(VLOOKUP(IF(IG50&gt;IH50,$AN50&amp;$AO50,IF(IG50&lt;IH50,$AO50&amp;$AN50,0)),$AO$90:$AO$97,1,0)=IF(IG50&gt;IH50,$AN50&amp;$AO50,IF(IG50&lt;IH50,$AO50&amp;$AN50,0)),$F$6,0)),0)*$AL50</f>
        <v>0</v>
      </c>
      <c r="OY50" s="13">
        <f>IFERROR(IFERROR(IF(VLOOKUP($AN50&amp;IJ50&amp;$AO50&amp;IK50,$AN$90:$AN$97,1,0)=$AN50&amp;IJ50&amp;$AO50&amp;IK50,$F$5,IF(VLOOKUP(IF(IJ50&gt;IK50,$AN50&amp;$AO50,IF(IJ50&lt;IK50,$AO50&amp;$AN50,0)),$AO$90:$AO$97,1,0)=IF(IJ50&gt;IK50,$AN50&amp;$AO50,IF(IJ50&lt;IK50,$AO50&amp;$AN50,0)),$F$6,0)),IF(VLOOKUP(IF(IJ50&gt;IK50,$AN50&amp;$AO50,IF(IJ50&lt;IK50,$AO50&amp;$AN50,0)),$AO$90:$AO$97,1,0)=IF(IJ50&gt;IK50,$AN50&amp;$AO50,IF(IJ50&lt;IK50,$AO50&amp;$AN50,0)),$F$6,0)),0)*$AL50</f>
        <v>0</v>
      </c>
      <c r="OZ50" s="13">
        <f>IFERROR(IFERROR(IF(VLOOKUP($AN50&amp;IM50&amp;$AO50&amp;IN50,$AN$90:$AN$97,1,0)=$AN50&amp;IM50&amp;$AO50&amp;IN50,$F$5,IF(VLOOKUP(IF(IM50&gt;IN50,$AN50&amp;$AO50,IF(IM50&lt;IN50,$AO50&amp;$AN50,0)),$AO$90:$AO$97,1,0)=IF(IM50&gt;IN50,$AN50&amp;$AO50,IF(IM50&lt;IN50,$AO50&amp;$AN50,0)),$F$6,0)),IF(VLOOKUP(IF(IM50&gt;IN50,$AN50&amp;$AO50,IF(IM50&lt;IN50,$AO50&amp;$AN50,0)),$AO$90:$AO$97,1,0)=IF(IM50&gt;IN50,$AN50&amp;$AO50,IF(IM50&lt;IN50,$AO50&amp;$AN50,0)),$F$6,0)),0)*$AL50</f>
        <v>0</v>
      </c>
      <c r="PA50" s="13">
        <f>IFERROR(IFERROR(IF(VLOOKUP($AN50&amp;IP50&amp;$AO50&amp;IQ50,$AN$90:$AN$97,1,0)=$AN50&amp;IP50&amp;$AO50&amp;IQ50,$F$5,IF(VLOOKUP(IF(IP50&gt;IQ50,$AN50&amp;$AO50,IF(IP50&lt;IQ50,$AO50&amp;$AN50,0)),$AO$90:$AO$97,1,0)=IF(IP50&gt;IQ50,$AN50&amp;$AO50,IF(IP50&lt;IQ50,$AO50&amp;$AN50,0)),$F$6,0)),IF(VLOOKUP(IF(IP50&gt;IQ50,$AN50&amp;$AO50,IF(IP50&lt;IQ50,$AO50&amp;$AN50,0)),$AO$90:$AO$97,1,0)=IF(IP50&gt;IQ50,$AN50&amp;$AO50,IF(IP50&lt;IQ50,$AO50&amp;$AN50,0)),$F$6,0)),0)*$AL50</f>
        <v>0</v>
      </c>
      <c r="PB50" s="13">
        <f>IFERROR(IFERROR(IF(VLOOKUP($AN50&amp;IS50&amp;$AO50&amp;IT50,$AN$90:$AN$97,1,0)=$AN50&amp;IS50&amp;$AO50&amp;IT50,$F$5,IF(VLOOKUP(IF(IS50&gt;IT50,$AN50&amp;$AO50,IF(IS50&lt;IT50,$AO50&amp;$AN50,0)),$AO$90:$AO$97,1,0)=IF(IS50&gt;IT50,$AN50&amp;$AO50,IF(IS50&lt;IT50,$AO50&amp;$AN50,0)),$F$6,0)),IF(VLOOKUP(IF(IS50&gt;IT50,$AN50&amp;$AO50,IF(IS50&lt;IT50,$AO50&amp;$AN50,0)),$AO$90:$AO$97,1,0)=IF(IS50&gt;IT50,$AN50&amp;$AO50,IF(IS50&lt;IT50,$AO50&amp;$AN50,0)),$F$6,0)),0)*$AL50</f>
        <v>0</v>
      </c>
      <c r="PC50" s="13">
        <f>IFERROR(IFERROR(IF(VLOOKUP($AN50&amp;IV50&amp;$AO50&amp;IW50,$AN$90:$AN$97,1,0)=$AN50&amp;IV50&amp;$AO50&amp;IW50,$F$5,IF(VLOOKUP(IF(IV50&gt;IW50,$AN50&amp;$AO50,IF(IV50&lt;IW50,$AO50&amp;$AN50,0)),$AO$90:$AO$97,1,0)=IF(IV50&gt;IW50,$AN50&amp;$AO50,IF(IV50&lt;IW50,$AO50&amp;$AN50,0)),$F$6,0)),IF(VLOOKUP(IF(IV50&gt;IW50,$AN50&amp;$AO50,IF(IV50&lt;IW50,$AO50&amp;$AN50,0)),$AO$90:$AO$97,1,0)=IF(IV50&gt;IW50,$AN50&amp;$AO50,IF(IV50&lt;IW50,$AO50&amp;$AN50,0)),$F$6,0)),0)*$AL50</f>
        <v>0</v>
      </c>
      <c r="PD50" s="13">
        <f>IFERROR(IFERROR(IF(VLOOKUP($AN50&amp;IY50&amp;$AO50&amp;IZ50,$AN$90:$AN$97,1,0)=$AN50&amp;IY50&amp;$AO50&amp;IZ50,$F$5,IF(VLOOKUP(IF(IY50&gt;IZ50,$AN50&amp;$AO50,IF(IY50&lt;IZ50,$AO50&amp;$AN50,0)),$AO$90:$AO$97,1,0)=IF(IY50&gt;IZ50,$AN50&amp;$AO50,IF(IY50&lt;IZ50,$AO50&amp;$AN50,0)),$F$6,0)),IF(VLOOKUP(IF(IY50&gt;IZ50,$AN50&amp;$AO50,IF(IY50&lt;IZ50,$AO50&amp;$AN50,0)),$AO$90:$AO$97,1,0)=IF(IY50&gt;IZ50,$AN50&amp;$AO50,IF(IY50&lt;IZ50,$AO50&amp;$AN50,0)),$F$6,0)),0)*$AL50</f>
        <v>0</v>
      </c>
      <c r="PE50" s="13">
        <f>IFERROR(IFERROR(IF(VLOOKUP($AN50&amp;JB50&amp;$AO50&amp;JC50,$AN$90:$AN$97,1,0)=$AN50&amp;JB50&amp;$AO50&amp;JC50,$F$5,IF(VLOOKUP(IF(JB50&gt;JC50,$AN50&amp;$AO50,IF(JB50&lt;JC50,$AO50&amp;$AN50,0)),$AO$90:$AO$97,1,0)=IF(JB50&gt;JC50,$AN50&amp;$AO50,IF(JB50&lt;JC50,$AO50&amp;$AN50,0)),$F$6,0)),IF(VLOOKUP(IF(JB50&gt;JC50,$AN50&amp;$AO50,IF(JB50&lt;JC50,$AO50&amp;$AN50,0)),$AO$90:$AO$97,1,0)=IF(JB50&gt;JC50,$AN50&amp;$AO50,IF(JB50&lt;JC50,$AO50&amp;$AN50,0)),$F$6,0)),0)*$AL50</f>
        <v>0</v>
      </c>
      <c r="PF50" s="13">
        <f>IFERROR(IFERROR(IF(VLOOKUP($AN50&amp;JE50&amp;$AO50&amp;JF50,$AN$90:$AN$97,1,0)=$AN50&amp;JE50&amp;$AO50&amp;JF50,$F$5,IF(VLOOKUP(IF(JE50&gt;JF50,$AN50&amp;$AO50,IF(JE50&lt;JF50,$AO50&amp;$AN50,0)),$AO$90:$AO$97,1,0)=IF(JE50&gt;JF50,$AN50&amp;$AO50,IF(JE50&lt;JF50,$AO50&amp;$AN50,0)),$F$6,0)),IF(VLOOKUP(IF(JE50&gt;JF50,$AN50&amp;$AO50,IF(JE50&lt;JF50,$AO50&amp;$AN50,0)),$AO$90:$AO$97,1,0)=IF(JE50&gt;JF50,$AN50&amp;$AO50,IF(JE50&lt;JF50,$AO50&amp;$AN50,0)),$F$6,0)),0)*$AL50</f>
        <v>0</v>
      </c>
      <c r="PG50" s="13">
        <f>IFERROR(IFERROR(IF(VLOOKUP($AN50&amp;JH50&amp;$AO50&amp;JI50,$AN$90:$AN$97,1,0)=$AN50&amp;JH50&amp;$AO50&amp;JI50,$F$5,IF(VLOOKUP(IF(JH50&gt;JI50,$AN50&amp;$AO50,IF(JH50&lt;JI50,$AO50&amp;$AN50,0)),$AO$90:$AO$97,1,0)=IF(JH50&gt;JI50,$AN50&amp;$AO50,IF(JH50&lt;JI50,$AO50&amp;$AN50,0)),$F$6,0)),IF(VLOOKUP(IF(JH50&gt;JI50,$AN50&amp;$AO50,IF(JH50&lt;JI50,$AO50&amp;$AN50,0)),$AO$90:$AO$97,1,0)=IF(JH50&gt;JI50,$AN50&amp;$AO50,IF(JH50&lt;JI50,$AO50&amp;$AN50,0)),$F$6,0)),0)*$AL50</f>
        <v>0</v>
      </c>
      <c r="PH50" s="13">
        <f>IFERROR(IFERROR(IF(VLOOKUP($AN50&amp;JK50&amp;$AO50&amp;JL50,$AN$90:$AN$97,1,0)=$AN50&amp;JK50&amp;$AO50&amp;JL50,$F$5,IF(VLOOKUP(IF(JK50&gt;JL50,$AN50&amp;$AO50,IF(JK50&lt;JL50,$AO50&amp;$AN50,0)),$AO$90:$AO$97,1,0)=IF(JK50&gt;JL50,$AN50&amp;$AO50,IF(JK50&lt;JL50,$AO50&amp;$AN50,0)),$F$6,0)),IF(VLOOKUP(IF(JK50&gt;JL50,$AN50&amp;$AO50,IF(JK50&lt;JL50,$AO50&amp;$AN50,0)),$AO$90:$AO$97,1,0)=IF(JK50&gt;JL50,$AN50&amp;$AO50,IF(JK50&lt;JL50,$AO50&amp;$AN50,0)),$F$6,0)),0)*$AL50</f>
        <v>0</v>
      </c>
      <c r="PI50" s="13">
        <f>IFERROR(IFERROR(IF(VLOOKUP($AN50&amp;JN50&amp;$AO50&amp;JO50,$AN$90:$AN$97,1,0)=$AN50&amp;JN50&amp;$AO50&amp;JO50,$F$5,IF(VLOOKUP(IF(JN50&gt;JO50,$AN50&amp;$AO50,IF(JN50&lt;JO50,$AO50&amp;$AN50,0)),$AO$90:$AO$97,1,0)=IF(JN50&gt;JO50,$AN50&amp;$AO50,IF(JN50&lt;JO50,$AO50&amp;$AN50,0)),$F$6,0)),IF(VLOOKUP(IF(JN50&gt;JO50,$AN50&amp;$AO50,IF(JN50&lt;JO50,$AO50&amp;$AN50,0)),$AO$90:$AO$97,1,0)=IF(JN50&gt;JO50,$AN50&amp;$AO50,IF(JN50&lt;JO50,$AO50&amp;$AN50,0)),$F$6,0)),0)*$AL50</f>
        <v>0</v>
      </c>
      <c r="PJ50" s="13">
        <f>IFERROR(IFERROR(IF(VLOOKUP($AN50&amp;JQ50&amp;$AO50&amp;JR50,$AN$90:$AN$97,1,0)=$AN50&amp;JQ50&amp;$AO50&amp;JR50,$F$5,IF(VLOOKUP(IF(JQ50&gt;JR50,$AN50&amp;$AO50,IF(JQ50&lt;JR50,$AO50&amp;$AN50,0)),$AO$90:$AO$97,1,0)=IF(JQ50&gt;JR50,$AN50&amp;$AO50,IF(JQ50&lt;JR50,$AO50&amp;$AN50,0)),$F$6,0)),IF(VLOOKUP(IF(JQ50&gt;JR50,$AN50&amp;$AO50,IF(JQ50&lt;JR50,$AO50&amp;$AN50,0)),$AO$90:$AO$97,1,0)=IF(JQ50&gt;JR50,$AN50&amp;$AO50,IF(JQ50&lt;JR50,$AO50&amp;$AN50,0)),$F$6,0)),0)*$AL50</f>
        <v>0</v>
      </c>
      <c r="PK50" s="13">
        <f>IFERROR(IFERROR(IF(VLOOKUP($AN50&amp;JT50&amp;$AO50&amp;JU50,$AN$90:$AN$97,1,0)=$AN50&amp;JT50&amp;$AO50&amp;JU50,$F$5,IF(VLOOKUP(IF(JT50&gt;JU50,$AN50&amp;$AO50,IF(JT50&lt;JU50,$AO50&amp;$AN50,0)),$AO$90:$AO$97,1,0)=IF(JT50&gt;JU50,$AN50&amp;$AO50,IF(JT50&lt;JU50,$AO50&amp;$AN50,0)),$F$6,0)),IF(VLOOKUP(IF(JT50&gt;JU50,$AN50&amp;$AO50,IF(JT50&lt;JU50,$AO50&amp;$AN50,0)),$AO$90:$AO$97,1,0)=IF(JT50&gt;JU50,$AN50&amp;$AO50,IF(JT50&lt;JU50,$AO50&amp;$AN50,0)),$F$6,0)),0)*$AL50</f>
        <v>0</v>
      </c>
      <c r="PL50" s="13">
        <f>IFERROR(IFERROR(IF(VLOOKUP($AN50&amp;JW50&amp;$AO50&amp;JX50,$AN$90:$AN$97,1,0)=$AN50&amp;JW50&amp;$AO50&amp;JX50,$F$5,IF(VLOOKUP(IF(JW50&gt;JX50,$AN50&amp;$AO50,IF(JW50&lt;JX50,$AO50&amp;$AN50,0)),$AO$90:$AO$97,1,0)=IF(JW50&gt;JX50,$AN50&amp;$AO50,IF(JW50&lt;JX50,$AO50&amp;$AN50,0)),$F$6,0)),IF(VLOOKUP(IF(JW50&gt;JX50,$AN50&amp;$AO50,IF(JW50&lt;JX50,$AO50&amp;$AN50,0)),$AO$90:$AO$97,1,0)=IF(JW50&gt;JX50,$AN50&amp;$AO50,IF(JW50&lt;JX50,$AO50&amp;$AN50,0)),$F$6,0)),0)*$AL50</f>
        <v>0</v>
      </c>
      <c r="PM50" s="13">
        <f>IFERROR(IFERROR(IF(VLOOKUP($AN50&amp;JZ50&amp;$AO50&amp;KA50,$AN$90:$AN$97,1,0)=$AN50&amp;JZ50&amp;$AO50&amp;KA50,$F$5,IF(VLOOKUP(IF(JZ50&gt;KA50,$AN50&amp;$AO50,IF(JZ50&lt;KA50,$AO50&amp;$AN50,0)),$AO$90:$AO$97,1,0)=IF(JZ50&gt;KA50,$AN50&amp;$AO50,IF(JZ50&lt;KA50,$AO50&amp;$AN50,0)),$F$6,0)),IF(VLOOKUP(IF(JZ50&gt;KA50,$AN50&amp;$AO50,IF(JZ50&lt;KA50,$AO50&amp;$AN50,0)),$AO$90:$AO$97,1,0)=IF(JZ50&gt;KA50,$AN50&amp;$AO50,IF(JZ50&lt;KA50,$AO50&amp;$AN50,0)),$F$6,0)),0)*$AL50</f>
        <v>0</v>
      </c>
      <c r="PN50" s="13">
        <f>IFERROR(IFERROR(IF(VLOOKUP($AN50&amp;KC50&amp;$AO50&amp;KD50,$AN$90:$AN$97,1,0)=$AN50&amp;KC50&amp;$AO50&amp;KD50,$F$5,IF(VLOOKUP(IF(KC50&gt;KD50,$AN50&amp;$AO50,IF(KC50&lt;KD50,$AO50&amp;$AN50,0)),$AO$90:$AO$97,1,0)=IF(KC50&gt;KD50,$AN50&amp;$AO50,IF(KC50&lt;KD50,$AO50&amp;$AN50,0)),$F$6,0)),IF(VLOOKUP(IF(KC50&gt;KD50,$AN50&amp;$AO50,IF(KC50&lt;KD50,$AO50&amp;$AN50,0)),$AO$90:$AO$97,1,0)=IF(KC50&gt;KD50,$AN50&amp;$AO50,IF(KC50&lt;KD50,$AO50&amp;$AN50,0)),$F$6,0)),0)*$AL50</f>
        <v>0</v>
      </c>
      <c r="PO50" s="13">
        <f>IFERROR(IFERROR(IF(VLOOKUP($AN50&amp;KF50&amp;$AO50&amp;KG50,$AN$90:$AN$97,1,0)=$AN50&amp;KF50&amp;$AO50&amp;KG50,$F$5,IF(VLOOKUP(IF(KF50&gt;KG50,$AN50&amp;$AO50,IF(KF50&lt;KG50,$AO50&amp;$AN50,0)),$AO$90:$AO$97,1,0)=IF(KF50&gt;KG50,$AN50&amp;$AO50,IF(KF50&lt;KG50,$AO50&amp;$AN50,0)),$F$6,0)),IF(VLOOKUP(IF(KF50&gt;KG50,$AN50&amp;$AO50,IF(KF50&lt;KG50,$AO50&amp;$AN50,0)),$AO$90:$AO$97,1,0)=IF(KF50&gt;KG50,$AN50&amp;$AO50,IF(KF50&lt;KG50,$AO50&amp;$AN50,0)),$F$6,0)),0)*$AL50</f>
        <v>0</v>
      </c>
      <c r="PP50" s="13">
        <f>IFERROR(IFERROR(IF(VLOOKUP($AN50&amp;KI50&amp;$AO50&amp;KJ50,$AN$90:$AN$97,1,0)=$AN50&amp;KI50&amp;$AO50&amp;KJ50,$F$5,IF(VLOOKUP(IF(KI50&gt;KJ50,$AN50&amp;$AO50,IF(KI50&lt;KJ50,$AO50&amp;$AN50,0)),$AO$90:$AO$97,1,0)=IF(KI50&gt;KJ50,$AN50&amp;$AO50,IF(KI50&lt;KJ50,$AO50&amp;$AN50,0)),$F$6,0)),IF(VLOOKUP(IF(KI50&gt;KJ50,$AN50&amp;$AO50,IF(KI50&lt;KJ50,$AO50&amp;$AN50,0)),$AO$90:$AO$97,1,0)=IF(KI50&gt;KJ50,$AN50&amp;$AO50,IF(KI50&lt;KJ50,$AO50&amp;$AN50,0)),$F$6,0)),0)*$AL50</f>
        <v>0</v>
      </c>
      <c r="PQ50" s="13">
        <f>IFERROR(IFERROR(IF(VLOOKUP($AN50&amp;KL50&amp;$AO50&amp;KM50,$AN$90:$AN$97,1,0)=$AN50&amp;KL50&amp;$AO50&amp;KM50,$F$5,IF(VLOOKUP(IF(KL50&gt;KM50,$AN50&amp;$AO50,IF(KL50&lt;KM50,$AO50&amp;$AN50,0)),$AO$90:$AO$97,1,0)=IF(KL50&gt;KM50,$AN50&amp;$AO50,IF(KL50&lt;KM50,$AO50&amp;$AN50,0)),$F$6,0)),IF(VLOOKUP(IF(KL50&gt;KM50,$AN50&amp;$AO50,IF(KL50&lt;KM50,$AO50&amp;$AN50,0)),$AO$90:$AO$97,1,0)=IF(KL50&gt;KM50,$AN50&amp;$AO50,IF(KL50&lt;KM50,$AO50&amp;$AN50,0)),$F$6,0)),0)*$AL50</f>
        <v>0</v>
      </c>
      <c r="PR50" s="13">
        <f>IFERROR(IFERROR(IF(VLOOKUP($AN50&amp;KO50&amp;$AO50&amp;KP50,$AN$90:$AN$97,1,0)=$AN50&amp;KO50&amp;$AO50&amp;KP50,$F$5,IF(VLOOKUP(IF(KO50&gt;KP50,$AN50&amp;$AO50,IF(KO50&lt;KP50,$AO50&amp;$AN50,0)),$AO$90:$AO$97,1,0)=IF(KO50&gt;KP50,$AN50&amp;$AO50,IF(KO50&lt;KP50,$AO50&amp;$AN50,0)),$F$6,0)),IF(VLOOKUP(IF(KO50&gt;KP50,$AN50&amp;$AO50,IF(KO50&lt;KP50,$AO50&amp;$AN50,0)),$AO$90:$AO$97,1,0)=IF(KO50&gt;KP50,$AN50&amp;$AO50,IF(KO50&lt;KP50,$AO50&amp;$AN50,0)),$F$6,0)),0)*$AL50</f>
        <v>0</v>
      </c>
      <c r="PS50" s="13">
        <f>IFERROR(IFERROR(IF(VLOOKUP($AN50&amp;KR50&amp;$AO50&amp;KS50,$AN$90:$AN$97,1,0)=$AN50&amp;KR50&amp;$AO50&amp;KS50,$F$5,IF(VLOOKUP(IF(KR50&gt;KS50,$AN50&amp;$AO50,IF(KR50&lt;KS50,$AO50&amp;$AN50,0)),$AO$90:$AO$97,1,0)=IF(KR50&gt;KS50,$AN50&amp;$AO50,IF(KR50&lt;KS50,$AO50&amp;$AN50,0)),$F$6,0)),IF(VLOOKUP(IF(KR50&gt;KS50,$AN50&amp;$AO50,IF(KR50&lt;KS50,$AO50&amp;$AN50,0)),$AO$90:$AO$97,1,0)=IF(KR50&gt;KS50,$AN50&amp;$AO50,IF(KR50&lt;KS50,$AO50&amp;$AN50,0)),$F$6,0)),0)*$AL50</f>
        <v>0</v>
      </c>
      <c r="PT50" s="13">
        <f>IFERROR(IFERROR(IF(VLOOKUP($AN50&amp;KU50&amp;$AO50&amp;KV50,$AN$90:$AN$97,1,0)=$AN50&amp;KU50&amp;$AO50&amp;KV50,$F$5,IF(VLOOKUP(IF(KU50&gt;KV50,$AN50&amp;$AO50,IF(KU50&lt;KV50,$AO50&amp;$AN50,0)),$AO$90:$AO$97,1,0)=IF(KU50&gt;KV50,$AN50&amp;$AO50,IF(KU50&lt;KV50,$AO50&amp;$AN50,0)),$F$6,0)),IF(VLOOKUP(IF(KU50&gt;KV50,$AN50&amp;$AO50,IF(KU50&lt;KV50,$AO50&amp;$AN50,0)),$AO$90:$AO$97,1,0)=IF(KU50&gt;KV50,$AN50&amp;$AO50,IF(KU50&lt;KV50,$AO50&amp;$AN50,0)),$F$6,0)),0)*$AL50</f>
        <v>0</v>
      </c>
      <c r="PU50" s="13">
        <f>IFERROR(IFERROR(IF(VLOOKUP($AN50&amp;KX50&amp;$AO50&amp;KY50,$AN$90:$AN$97,1,0)=$AN50&amp;KX50&amp;$AO50&amp;KY50,$F$5,IF(VLOOKUP(IF(KX50&gt;KY50,$AN50&amp;$AO50,IF(KX50&lt;KY50,$AO50&amp;$AN50,0)),$AO$90:$AO$97,1,0)=IF(KX50&gt;KY50,$AN50&amp;$AO50,IF(KX50&lt;KY50,$AO50&amp;$AN50,0)),$F$6,0)),IF(VLOOKUP(IF(KX50&gt;KY50,$AN50&amp;$AO50,IF(KX50&lt;KY50,$AO50&amp;$AN50,0)),$AO$90:$AO$97,1,0)=IF(KX50&gt;KY50,$AN50&amp;$AO50,IF(KX50&lt;KY50,$AO50&amp;$AN50,0)),$F$6,0)),0)*$AL50</f>
        <v>0</v>
      </c>
      <c r="PV50" s="13">
        <f>IFERROR(IFERROR(IF(VLOOKUP($AN50&amp;LA50&amp;$AO50&amp;LB50,$AN$90:$AN$97,1,0)=$AN50&amp;LA50&amp;$AO50&amp;LB50,$F$5,IF(VLOOKUP(IF(LA50&gt;LB50,$AN50&amp;$AO50,IF(LA50&lt;LB50,$AO50&amp;$AN50,0)),$AO$90:$AO$97,1,0)=IF(LA50&gt;LB50,$AN50&amp;$AO50,IF(LA50&lt;LB50,$AO50&amp;$AN50,0)),$F$6,0)),IF(VLOOKUP(IF(LA50&gt;LB50,$AN50&amp;$AO50,IF(LA50&lt;LB50,$AO50&amp;$AN50,0)),$AO$90:$AO$97,1,0)=IF(LA50&gt;LB50,$AN50&amp;$AO50,IF(LA50&lt;LB50,$AO50&amp;$AN50,0)),$F$6,0)),0)*$AL50</f>
        <v>0</v>
      </c>
      <c r="PW50" s="13">
        <f>IFERROR(IFERROR(IF(VLOOKUP($AN50&amp;LD50&amp;$AO50&amp;LE50,$AN$90:$AN$97,1,0)=$AN50&amp;LD50&amp;$AO50&amp;LE50,$F$5,IF(VLOOKUP(IF(LD50&gt;LE50,$AN50&amp;$AO50,IF(LD50&lt;LE50,$AO50&amp;$AN50,0)),$AO$90:$AO$97,1,0)=IF(LD50&gt;LE50,$AN50&amp;$AO50,IF(LD50&lt;LE50,$AO50&amp;$AN50,0)),$F$6,0)),IF(VLOOKUP(IF(LD50&gt;LE50,$AN50&amp;$AO50,IF(LD50&lt;LE50,$AO50&amp;$AN50,0)),$AO$90:$AO$97,1,0)=IF(LD50&gt;LE50,$AN50&amp;$AO50,IF(LD50&lt;LE50,$AO50&amp;$AN50,0)),$F$6,0)),0)*$AL50</f>
        <v>0</v>
      </c>
      <c r="PX50" s="13">
        <f>IFERROR(IFERROR(IF(VLOOKUP($AN50&amp;LG50&amp;$AO50&amp;LH50,$AN$90:$AN$97,1,0)=$AN50&amp;LG50&amp;$AO50&amp;LH50,$F$5,IF(VLOOKUP(IF(LG50&gt;LH50,$AN50&amp;$AO50,IF(LG50&lt;LH50,$AO50&amp;$AN50,0)),$AO$90:$AO$97,1,0)=IF(LG50&gt;LH50,$AN50&amp;$AO50,IF(LG50&lt;LH50,$AO50&amp;$AN50,0)),$F$6,0)),IF(VLOOKUP(IF(LG50&gt;LH50,$AN50&amp;$AO50,IF(LG50&lt;LH50,$AO50&amp;$AN50,0)),$AO$90:$AO$97,1,0)=IF(LG50&gt;LH50,$AN50&amp;$AO50,IF(LG50&lt;LH50,$AO50&amp;$AN50,0)),$F$6,0)),0)*$AL50</f>
        <v>0</v>
      </c>
      <c r="PY50" s="13">
        <f>IFERROR(IFERROR(IF(VLOOKUP($AN50&amp;LJ50&amp;$AO50&amp;LK50,$AN$90:$AN$97,1,0)=$AN50&amp;LJ50&amp;$AO50&amp;LK50,$F$5,IF(VLOOKUP(IF(LJ50&gt;LK50,$AN50&amp;$AO50,IF(LJ50&lt;LK50,$AO50&amp;$AN50,0)),$AO$90:$AO$97,1,0)=IF(LJ50&gt;LK50,$AN50&amp;$AO50,IF(LJ50&lt;LK50,$AO50&amp;$AN50,0)),$F$6,0)),IF(VLOOKUP(IF(LJ50&gt;LK50,$AN50&amp;$AO50,IF(LJ50&lt;LK50,$AO50&amp;$AN50,0)),$AO$90:$AO$97,1,0)=IF(LJ50&gt;LK50,$AN50&amp;$AO50,IF(LJ50&lt;LK50,$AO50&amp;$AN50,0)),$F$6,0)),0)*$AL50</f>
        <v>0</v>
      </c>
      <c r="PZ50" s="13">
        <f>IFERROR(IFERROR(IF(VLOOKUP($AN50&amp;LM50&amp;$AO50&amp;LN50,$AN$90:$AN$97,1,0)=$AN50&amp;LM50&amp;$AO50&amp;LN50,$F$5,IF(VLOOKUP(IF(LM50&gt;LN50,$AN50&amp;$AO50,IF(LM50&lt;LN50,$AO50&amp;$AN50,0)),$AO$90:$AO$97,1,0)=IF(LM50&gt;LN50,$AN50&amp;$AO50,IF(LM50&lt;LN50,$AO50&amp;$AN50,0)),$F$6,0)),IF(VLOOKUP(IF(LM50&gt;LN50,$AN50&amp;$AO50,IF(LM50&lt;LN50,$AO50&amp;$AN50,0)),$AO$90:$AO$97,1,0)=IF(LM50&gt;LN50,$AN50&amp;$AO50,IF(LM50&lt;LN50,$AO50&amp;$AN50,0)),$F$6,0)),0)*$AL50</f>
        <v>0</v>
      </c>
      <c r="QA50" s="13">
        <f>IFERROR(IFERROR(IF(VLOOKUP($AN50&amp;LP50&amp;$AO50&amp;LQ50,$AN$90:$AN$97,1,0)=$AN50&amp;LP50&amp;$AO50&amp;LQ50,$F$5,IF(VLOOKUP(IF(LP50&gt;LQ50,$AN50&amp;$AO50,IF(LP50&lt;LQ50,$AO50&amp;$AN50,0)),$AO$90:$AO$97,1,0)=IF(LP50&gt;LQ50,$AN50&amp;$AO50,IF(LP50&lt;LQ50,$AO50&amp;$AN50,0)),$F$6,0)),IF(VLOOKUP(IF(LP50&gt;LQ50,$AN50&amp;$AO50,IF(LP50&lt;LQ50,$AO50&amp;$AN50,0)),$AO$90:$AO$97,1,0)=IF(LP50&gt;LQ50,$AN50&amp;$AO50,IF(LP50&lt;LQ50,$AO50&amp;$AN50,0)),$F$6,0)),0)*$AL50</f>
        <v>0</v>
      </c>
      <c r="QB50" s="13">
        <f>IFERROR(IFERROR(IF(VLOOKUP($AN50&amp;LS50&amp;$AO50&amp;LT50,$AN$90:$AN$97,1,0)=$AN50&amp;LS50&amp;$AO50&amp;LT50,$F$5,IF(VLOOKUP(IF(LS50&gt;LT50,$AN50&amp;$AO50,IF(LS50&lt;LT50,$AO50&amp;$AN50,0)),$AO$90:$AO$97,1,0)=IF(LS50&gt;LT50,$AN50&amp;$AO50,IF(LS50&lt;LT50,$AO50&amp;$AN50,0)),$F$6,0)),IF(VLOOKUP(IF(LS50&gt;LT50,$AN50&amp;$AO50,IF(LS50&lt;LT50,$AO50&amp;$AN50,0)),$AO$90:$AO$97,1,0)=IF(LS50&gt;LT50,$AN50&amp;$AO50,IF(LS50&lt;LT50,$AO50&amp;$AN50,0)),$F$6,0)),0)*$AL50</f>
        <v>0</v>
      </c>
      <c r="QC50" s="13">
        <f>IFERROR(IFERROR(IF(VLOOKUP($AN50&amp;LV50&amp;$AO50&amp;LW50,$AN$90:$AN$97,1,0)=$AN50&amp;LV50&amp;$AO50&amp;LW50,$F$5,IF(VLOOKUP(IF(LV50&gt;LW50,$AN50&amp;$AO50,IF(LV50&lt;LW50,$AO50&amp;$AN50,0)),$AO$90:$AO$97,1,0)=IF(LV50&gt;LW50,$AN50&amp;$AO50,IF(LV50&lt;LW50,$AO50&amp;$AN50,0)),$F$6,0)),IF(VLOOKUP(IF(LV50&gt;LW50,$AN50&amp;$AO50,IF(LV50&lt;LW50,$AO50&amp;$AN50,0)),$AO$90:$AO$97,1,0)=IF(LV50&gt;LW50,$AN50&amp;$AO50,IF(LV50&lt;LW50,$AO50&amp;$AN50,0)),$F$6,0)),0)*$AL50</f>
        <v>0</v>
      </c>
      <c r="QD50" s="13">
        <f>IFERROR(IFERROR(IF(VLOOKUP($AN50&amp;LY50&amp;$AO50&amp;LZ50,$AN$90:$AN$97,1,0)=$AN50&amp;LY50&amp;$AO50&amp;LZ50,$F$5,IF(VLOOKUP(IF(LY50&gt;LZ50,$AN50&amp;$AO50,IF(LY50&lt;LZ50,$AO50&amp;$AN50,0)),$AO$90:$AO$97,1,0)=IF(LY50&gt;LZ50,$AN50&amp;$AO50,IF(LY50&lt;LZ50,$AO50&amp;$AN50,0)),$F$6,0)),IF(VLOOKUP(IF(LY50&gt;LZ50,$AN50&amp;$AO50,IF(LY50&lt;LZ50,$AO50&amp;$AN50,0)),$AO$90:$AO$97,1,0)=IF(LY50&gt;LZ50,$AN50&amp;$AO50,IF(LY50&lt;LZ50,$AO50&amp;$AN50,0)),$F$6,0)),0)*$AL50</f>
        <v>0</v>
      </c>
      <c r="QE50" s="13">
        <f>IFERROR(IFERROR(IF(VLOOKUP($AN50&amp;MB50&amp;$AO50&amp;MC50,$AN$90:$AN$97,1,0)=$AN50&amp;MB50&amp;$AO50&amp;MC50,$F$5,IF(VLOOKUP(IF(MB50&gt;MC50,$AN50&amp;$AO50,IF(MB50&lt;MC50,$AO50&amp;$AN50,0)),$AO$90:$AO$97,1,0)=IF(MB50&gt;MC50,$AN50&amp;$AO50,IF(MB50&lt;MC50,$AO50&amp;$AN50,0)),$F$6,0)),IF(VLOOKUP(IF(MB50&gt;MC50,$AN50&amp;$AO50,IF(MB50&lt;MC50,$AO50&amp;$AN50,0)),$AO$90:$AO$97,1,0)=IF(MB50&gt;MC50,$AN50&amp;$AO50,IF(MB50&lt;MC50,$AO50&amp;$AN50,0)),$F$6,0)),0)*$AL50</f>
        <v>0</v>
      </c>
      <c r="QF50" s="13">
        <f>IFERROR(IFERROR(IF(VLOOKUP($AN50&amp;ME50&amp;$AO50&amp;MF50,$AN$90:$AN$97,1,0)=$AN50&amp;ME50&amp;$AO50&amp;MF50,$F$5,IF(VLOOKUP(IF(ME50&gt;MF50,$AN50&amp;$AO50,IF(ME50&lt;MF50,$AO50&amp;$AN50,0)),$AO$90:$AO$97,1,0)=IF(ME50&gt;MF50,$AN50&amp;$AO50,IF(ME50&lt;MF50,$AO50&amp;$AN50,0)),$F$6,0)),IF(VLOOKUP(IF(ME50&gt;MF50,$AN50&amp;$AO50,IF(ME50&lt;MF50,$AO50&amp;$AN50,0)),$AO$90:$AO$97,1,0)=IF(ME50&gt;MF50,$AN50&amp;$AO50,IF(ME50&lt;MF50,$AO50&amp;$AN50,0)),$F$6,0)),0)*$AL50</f>
        <v>0</v>
      </c>
      <c r="QN50" s="13">
        <f>RANK(QQ50,$QQ$4:$QQ$69)+COUNTIF(QQ$4:QQ50,QQ50)-1</f>
        <v>47</v>
      </c>
      <c r="QO50" s="29">
        <f t="array" ref="QO50">SUM(IF(QQ50&lt;$QQ$4:$QQ$69,1/COUNTIF($QQ$4:$QQ$69,$QQ$4:$QQ$69)))+1</f>
        <v>1</v>
      </c>
      <c r="QP50" s="11" t="str">
        <f>Sheet3!R48</f>
        <v>M. Rashford (England)</v>
      </c>
      <c r="QQ50" s="13">
        <f t="shared" si="226"/>
        <v>0</v>
      </c>
    </row>
    <row r="51" spans="1:463">
      <c r="J51" s="10">
        <f t="shared" si="222"/>
        <v>48</v>
      </c>
      <c r="K51" s="39" t="str">
        <f>IFERROR(IF(L51="","",IF(ISNUMBER(MATCH(HLOOKUP($J51,$MK$74:$QF$89,($QG$79-$QG$74+1),0),K$4:K50,0)),"",HLOOKUP($J51,$MK$74:$QF$89,($QG$79-$QG$74+1),0))),"")</f>
        <v/>
      </c>
      <c r="L51" s="40" t="str">
        <f t="shared" si="215"/>
        <v/>
      </c>
      <c r="M51" s="41" t="str">
        <f t="array" ref="M51">IFERROR(IF(HLOOKUP($J51,$MK$74:$QF$89,($QG$83-$QG$74+1),0)=0,"",HLOOKUP($J51,$MK$74:$QF$89,($QG$83-$QG$74+1),0)),0)</f>
        <v/>
      </c>
      <c r="N51" s="10"/>
      <c r="O51" s="10">
        <f t="shared" si="223"/>
        <v>48</v>
      </c>
      <c r="P51" s="39" t="str">
        <f>IFERROR(IF(Q51="","",IF(ISNUMBER(MATCH(HLOOKUP($T51,$MK$75:$OP$89,($QG$80-$QG$75+1),0),P$4:P50,0)),"",HLOOKUP($T51,$MK$75:$OP$89,($QG$80-$QG$75+1),0))),"")</f>
        <v/>
      </c>
      <c r="Q51" s="40" t="str">
        <f t="shared" si="217"/>
        <v/>
      </c>
      <c r="R51" s="41" t="str">
        <f t="array" ref="R51">IFERROR(IF(HLOOKUP($O51,$MK$75:$QF$89,($QG$89-$QG$75+1),0)=0,"",HLOOKUP($O51,$MK$75:$QF$89,($QG$89-$QG$75+1),0)),0)</f>
        <v/>
      </c>
      <c r="S51" s="10"/>
      <c r="T51" s="10">
        <f t="shared" si="224"/>
        <v>48</v>
      </c>
      <c r="U51" s="39" t="str">
        <f>IFERROR(IF(V51="","",IF(ISNUMBER(MATCH(HLOOKUP($O51,$MK$76:$QF$89,($QG$81-$QG$76+1),0),U$4:U50,0)),"",HLOOKUP($O51,$MK$76:$QF$89,($QG$81-$QG$76+1),0))),"")</f>
        <v/>
      </c>
      <c r="V51" s="40" t="str">
        <f t="shared" si="225"/>
        <v/>
      </c>
      <c r="W51" s="41" t="str">
        <f t="array" ref="W51">IFERROR(IF(HLOOKUP($T51,$MK$76:$QF$89,($QG$87-$QG$76+1),0)=0,"",HLOOKUP($T51,$MK$76:$QF$89,($QG$87-$QG$76+1),0)),0)</f>
        <v/>
      </c>
      <c r="Y51" s="9">
        <v>20</v>
      </c>
      <c r="Z51" s="39" t="str">
        <f>IFERROR(IF(AA51="","",IF(ISNUMBER(MATCH(VLOOKUP($Y52,$QN$4:$QQ$69,2,0),Z$31:Z50,0)),"",VLOOKUP($Y52,$QN$4:$QQ$69,2,0))),"")</f>
        <v/>
      </c>
      <c r="AA51" s="40" t="str">
        <f t="shared" si="219"/>
        <v/>
      </c>
      <c r="AB51" s="42" t="str">
        <f t="shared" si="220"/>
        <v/>
      </c>
      <c r="AC51" s="43" t="str">
        <f t="shared" si="221"/>
        <v/>
      </c>
      <c r="AE51" s="29">
        <f t="array" ref="AE51">IFERROR(SUM(IF(AG51&lt;$AG$4:$AG$69,1/COUNTIF($AG$4:$AG$69,$AG$4:$AG$69)))+1,0)</f>
        <v>1</v>
      </c>
      <c r="AF51" s="44" t="str">
        <f>Sheet3!R49</f>
        <v>N. Kalinic (Croatia)</v>
      </c>
      <c r="AG51" s="45">
        <v>0</v>
      </c>
      <c r="AH51" s="29">
        <f t="shared" si="212"/>
        <v>15</v>
      </c>
      <c r="AL51" s="13">
        <f>IF(OR(ISBLANK('Euro 2016'!L76),ISBLANK('Euro 2016'!M76)),0,1)</f>
        <v>1</v>
      </c>
      <c r="AM51" s="74" t="s">
        <v>2576</v>
      </c>
      <c r="AN51" s="74" t="str">
        <f>IFERROR(VLOOKUP(IF(VLOOKUP($AM51,'Euro 2016'!$B$23:$N$87,10,0)="","",VLOOKUP($AM51,'Euro 2016'!$B$23:$N$87,10,0)),Sheet2!$A:$B,2,0),"")</f>
        <v>Czech Republic</v>
      </c>
      <c r="AO51" s="74" t="str">
        <f>IFERROR(VLOOKUP(IF(VLOOKUP($AM51,'Euro 2016'!$B$23:$N$87,13,0)="","",VLOOKUP($AM51,'Euro 2016'!$B$23:$N$87,13,0)),Sheet2!$A:$B,2,0),"")</f>
        <v>Portugal</v>
      </c>
      <c r="AP51" s="74"/>
      <c r="AQ51" s="75">
        <f>IFERROR(IF(VLOOKUP($AM51,'Euro 2016'!$B$23:$N$87,11,0)="","",VLOOKUP($AM51,'Euro 2016'!$B$23:$N$87,11,0)),"")</f>
        <v>3</v>
      </c>
      <c r="AR51" s="75">
        <f>IFERROR(IF(VLOOKUP($AM51,'Euro 2016'!$B$23:$N$87,12,0)="","",VLOOKUP($AM51,'Euro 2016'!$B$23:$N$87,12,0)),"")</f>
        <v>2</v>
      </c>
      <c r="AT51" s="76"/>
      <c r="AU51" s="77"/>
      <c r="AV51" s="55"/>
      <c r="AW51" s="78"/>
      <c r="AX51" s="79"/>
      <c r="AY51" s="55"/>
      <c r="AZ51" s="76"/>
      <c r="BA51" s="77"/>
      <c r="BB51" s="55"/>
      <c r="BC51" s="78"/>
      <c r="BD51" s="79"/>
      <c r="BE51" s="55"/>
      <c r="BF51" s="76"/>
      <c r="BG51" s="77"/>
      <c r="BH51" s="55"/>
      <c r="BI51" s="78"/>
      <c r="BJ51" s="79"/>
      <c r="BK51" s="55"/>
      <c r="BL51" s="76"/>
      <c r="BM51" s="77"/>
      <c r="BN51" s="55"/>
      <c r="BO51" s="78"/>
      <c r="BP51" s="79"/>
      <c r="BQ51" s="55"/>
      <c r="BR51" s="76"/>
      <c r="BS51" s="77"/>
      <c r="BT51" s="55"/>
      <c r="BU51" s="78"/>
      <c r="BV51" s="79"/>
      <c r="BW51" s="55"/>
      <c r="BX51" s="76"/>
      <c r="BY51" s="77"/>
      <c r="BZ51" s="55"/>
      <c r="CA51" s="78"/>
      <c r="CB51" s="79"/>
      <c r="CC51" s="55"/>
      <c r="CD51" s="76"/>
      <c r="CE51" s="77"/>
      <c r="CF51" s="55"/>
      <c r="CG51" s="78"/>
      <c r="CH51" s="79"/>
      <c r="CI51" s="55"/>
      <c r="CJ51" s="76"/>
      <c r="CK51" s="77"/>
      <c r="CL51" s="55"/>
      <c r="CM51" s="78"/>
      <c r="CN51" s="79"/>
      <c r="CO51" s="55"/>
      <c r="CP51" s="76"/>
      <c r="CQ51" s="77"/>
      <c r="CR51" s="55"/>
      <c r="CS51" s="78"/>
      <c r="CT51" s="79"/>
      <c r="CU51" s="55"/>
      <c r="CV51" s="76"/>
      <c r="CW51" s="77"/>
      <c r="CX51" s="55"/>
      <c r="CY51" s="78"/>
      <c r="CZ51" s="79"/>
      <c r="DA51" s="55"/>
      <c r="DB51" s="76"/>
      <c r="DC51" s="77"/>
      <c r="DD51" s="55"/>
      <c r="DE51" s="78"/>
      <c r="DF51" s="79"/>
      <c r="DG51" s="55"/>
      <c r="DH51" s="76"/>
      <c r="DI51" s="77"/>
      <c r="DJ51" s="55"/>
      <c r="DK51" s="78"/>
      <c r="DL51" s="79"/>
      <c r="DM51" s="55"/>
      <c r="DN51" s="76"/>
      <c r="DO51" s="77"/>
      <c r="DP51" s="55"/>
      <c r="DQ51" s="78"/>
      <c r="DR51" s="79"/>
      <c r="DS51" s="55"/>
      <c r="DT51" s="76"/>
      <c r="DU51" s="77"/>
      <c r="DV51" s="55"/>
      <c r="DW51" s="78"/>
      <c r="DX51" s="79"/>
      <c r="DY51" s="55"/>
      <c r="DZ51" s="76"/>
      <c r="EA51" s="77"/>
      <c r="EB51" s="55"/>
      <c r="EC51" s="78"/>
      <c r="ED51" s="79"/>
      <c r="EE51" s="55"/>
      <c r="EF51" s="76"/>
      <c r="EG51" s="77"/>
      <c r="EH51" s="55"/>
      <c r="EI51" s="78"/>
      <c r="EJ51" s="79"/>
      <c r="EK51" s="55"/>
      <c r="EL51" s="76"/>
      <c r="EM51" s="77"/>
      <c r="EN51" s="55"/>
      <c r="EO51" s="78"/>
      <c r="EP51" s="79"/>
      <c r="EQ51" s="55"/>
      <c r="ER51" s="76"/>
      <c r="ES51" s="77"/>
      <c r="ET51" s="55"/>
      <c r="EU51" s="78"/>
      <c r="EV51" s="79"/>
      <c r="EW51" s="55"/>
      <c r="EX51" s="76"/>
      <c r="EY51" s="77"/>
      <c r="EZ51" s="55"/>
      <c r="FA51" s="78"/>
      <c r="FB51" s="79"/>
      <c r="FC51" s="55"/>
      <c r="FD51" s="76"/>
      <c r="FE51" s="77"/>
      <c r="FF51" s="55"/>
      <c r="FG51" s="78"/>
      <c r="FH51" s="79"/>
      <c r="FI51" s="55"/>
      <c r="FJ51" s="76"/>
      <c r="FK51" s="77"/>
      <c r="FL51" s="55"/>
      <c r="FM51" s="78"/>
      <c r="FN51" s="79"/>
      <c r="FO51" s="55"/>
      <c r="FP51" s="76"/>
      <c r="FQ51" s="77"/>
      <c r="FR51" s="55"/>
      <c r="FS51" s="78"/>
      <c r="FT51" s="79"/>
      <c r="FU51" s="55"/>
      <c r="FV51" s="76"/>
      <c r="FW51" s="77"/>
      <c r="FX51" s="55"/>
      <c r="FY51" s="78"/>
      <c r="FZ51" s="79"/>
      <c r="GA51" s="55"/>
      <c r="GB51" s="76"/>
      <c r="GC51" s="77"/>
      <c r="GD51" s="55"/>
      <c r="GE51" s="78"/>
      <c r="GF51" s="79"/>
      <c r="GG51" s="55"/>
      <c r="GH51" s="76"/>
      <c r="GI51" s="77"/>
      <c r="GJ51" s="55"/>
      <c r="GK51" s="78"/>
      <c r="GL51" s="79"/>
      <c r="GM51" s="55"/>
      <c r="GN51" s="76"/>
      <c r="GO51" s="77"/>
      <c r="GP51" s="55"/>
      <c r="GQ51" s="78"/>
      <c r="GR51" s="79"/>
      <c r="GS51" s="55"/>
      <c r="GT51" s="76"/>
      <c r="GU51" s="77"/>
      <c r="GV51" s="55"/>
      <c r="GW51" s="78"/>
      <c r="GX51" s="79"/>
      <c r="GY51" s="55"/>
      <c r="GZ51" s="76"/>
      <c r="HA51" s="77"/>
      <c r="HB51" s="55"/>
      <c r="HC51" s="78"/>
      <c r="HD51" s="79"/>
      <c r="HE51" s="55"/>
      <c r="HF51" s="76"/>
      <c r="HG51" s="77"/>
      <c r="HH51" s="55"/>
      <c r="HI51" s="78"/>
      <c r="HJ51" s="79"/>
      <c r="HK51" s="55"/>
      <c r="HL51" s="76"/>
      <c r="HM51" s="77"/>
      <c r="HN51" s="55"/>
      <c r="HO51" s="78"/>
      <c r="HP51" s="79"/>
      <c r="HQ51" s="55"/>
      <c r="HR51" s="76"/>
      <c r="HS51" s="77"/>
      <c r="HT51" s="55"/>
      <c r="HU51" s="78"/>
      <c r="HV51" s="79"/>
      <c r="HW51" s="55"/>
      <c r="HX51" s="76"/>
      <c r="HY51" s="77"/>
      <c r="HZ51" s="55"/>
      <c r="IA51" s="78"/>
      <c r="IB51" s="79"/>
      <c r="IC51" s="55"/>
      <c r="ID51" s="76"/>
      <c r="IE51" s="77"/>
      <c r="IF51" s="55"/>
      <c r="IG51" s="78"/>
      <c r="IH51" s="79"/>
      <c r="II51" s="55"/>
      <c r="IJ51" s="76"/>
      <c r="IK51" s="77"/>
      <c r="IL51" s="55"/>
      <c r="IM51" s="78"/>
      <c r="IN51" s="79"/>
      <c r="IO51" s="55"/>
      <c r="IP51" s="76"/>
      <c r="IQ51" s="77"/>
      <c r="IR51" s="55"/>
      <c r="IS51" s="78"/>
      <c r="IT51" s="79"/>
      <c r="IU51" s="55"/>
      <c r="IV51" s="76"/>
      <c r="IW51" s="77"/>
      <c r="IX51" s="55"/>
      <c r="IY51" s="78"/>
      <c r="IZ51" s="79"/>
      <c r="JA51" s="55"/>
      <c r="JB51" s="76"/>
      <c r="JC51" s="77"/>
      <c r="JD51" s="55"/>
      <c r="JE51" s="78"/>
      <c r="JF51" s="79"/>
      <c r="JG51" s="55"/>
      <c r="JH51" s="76"/>
      <c r="JI51" s="77"/>
      <c r="JJ51" s="55"/>
      <c r="JK51" s="78"/>
      <c r="JL51" s="79"/>
      <c r="JM51" s="55"/>
      <c r="JN51" s="76"/>
      <c r="JO51" s="77"/>
      <c r="JP51" s="55"/>
      <c r="JQ51" s="78"/>
      <c r="JR51" s="79"/>
      <c r="JS51" s="55"/>
      <c r="JT51" s="76"/>
      <c r="JU51" s="77"/>
      <c r="JV51" s="55"/>
      <c r="JW51" s="78"/>
      <c r="JX51" s="79"/>
      <c r="JY51" s="55"/>
      <c r="JZ51" s="76"/>
      <c r="KA51" s="77"/>
      <c r="KB51" s="55"/>
      <c r="KC51" s="78"/>
      <c r="KD51" s="79"/>
      <c r="KE51" s="55"/>
      <c r="KF51" s="76"/>
      <c r="KG51" s="77"/>
      <c r="KH51" s="55"/>
      <c r="KI51" s="78"/>
      <c r="KJ51" s="79"/>
      <c r="KK51" s="55"/>
      <c r="KL51" s="76"/>
      <c r="KM51" s="77"/>
      <c r="KN51" s="55"/>
      <c r="KO51" s="78"/>
      <c r="KP51" s="79"/>
      <c r="KQ51" s="55"/>
      <c r="KR51" s="76"/>
      <c r="KS51" s="77"/>
      <c r="KT51" s="55"/>
      <c r="KU51" s="78"/>
      <c r="KV51" s="79"/>
      <c r="KW51" s="55"/>
      <c r="KX51" s="76"/>
      <c r="KY51" s="77"/>
      <c r="KZ51" s="55"/>
      <c r="LA51" s="78"/>
      <c r="LB51" s="79"/>
      <c r="LC51" s="55"/>
      <c r="LD51" s="76"/>
      <c r="LE51" s="77"/>
      <c r="LF51" s="55"/>
      <c r="LG51" s="78"/>
      <c r="LH51" s="79"/>
      <c r="LI51" s="55"/>
      <c r="LJ51" s="76"/>
      <c r="LK51" s="77"/>
      <c r="LL51" s="55"/>
      <c r="LM51" s="78"/>
      <c r="LN51" s="79"/>
      <c r="LO51" s="55"/>
      <c r="LP51" s="76"/>
      <c r="LQ51" s="77"/>
      <c r="LR51" s="55"/>
      <c r="LS51" s="78"/>
      <c r="LT51" s="79"/>
      <c r="LU51" s="55"/>
      <c r="LV51" s="76"/>
      <c r="LW51" s="77"/>
      <c r="LX51" s="55"/>
      <c r="LY51" s="78"/>
      <c r="LZ51" s="79"/>
      <c r="MA51" s="55"/>
      <c r="MB51" s="76"/>
      <c r="MC51" s="77"/>
      <c r="MD51" s="55"/>
      <c r="ME51" s="78"/>
      <c r="MF51" s="79"/>
      <c r="MG51" s="55"/>
      <c r="MH51" s="55"/>
      <c r="MI51" s="55"/>
      <c r="MJ51" s="55"/>
      <c r="MK51" s="75">
        <f>IFERROR(IFERROR(IF(VLOOKUP($AN51&amp;AT51&amp;$AO51&amp;AU51,$AN$90:$AN$97,1,0)=$AN51&amp;AT51&amp;$AO51&amp;AU51,$F$5,IF(VLOOKUP(IF(AT51&gt;AU51,$AN51&amp;$AO51,IF(AT51&lt;AU51,$AO51&amp;$AN51,0)),$AO$90:$AO$97,1,0)=IF(AT51&gt;AU51,$AN51&amp;$AO51,IF(AT51&lt;AU51,$AO51&amp;$AN51,0)),$F$6,0)),IF(VLOOKUP(IF(AT51&gt;AU51,$AN51&amp;$AO51,IF(AT51&lt;AU51,$AO51&amp;$AN51,0)),$AO$90:$AO$97,1,0)=IF(AT51&gt;AU51,$AN51&amp;$AO51,IF(AT51&lt;AU51,$AO51&amp;$AN51,0)),$F$6,0)),0)*$AL51</f>
        <v>0</v>
      </c>
      <c r="ML51" s="75">
        <f>IFERROR(IFERROR(IF(VLOOKUP($AN51&amp;AW51&amp;$AO51&amp;AX51,$AN$90:$AN$97,1,0)=$AN51&amp;AW51&amp;$AO51&amp;AX51,$F$5,IF(VLOOKUP(IF(AW51&gt;AX51,$AN51&amp;$AO51,IF(AW51&lt;AX51,$AO51&amp;$AN51,0)),$AO$90:$AO$97,1,0)=IF(AW51&gt;AX51,$AN51&amp;$AO51,IF(AW51&lt;AX51,$AO51&amp;$AN51,0)),$F$6,0)),IF(VLOOKUP(IF(AW51&gt;AX51,$AN51&amp;$AO51,IF(AW51&lt;AX51,$AO51&amp;$AN51,0)),$AO$90:$AO$97,1,0)=IF(AW51&gt;AX51,$AN51&amp;$AO51,IF(AW51&lt;AX51,$AO51&amp;$AN51,0)),$F$6,0)),0)*$AL51</f>
        <v>0</v>
      </c>
      <c r="MM51" s="75">
        <f>IFERROR(IFERROR(IF(VLOOKUP($AN51&amp;AZ51&amp;$AO51&amp;BA51,$AN$90:$AN$97,1,0)=$AN51&amp;AZ51&amp;$AO51&amp;BA51,$F$5,IF(VLOOKUP(IF(AZ51&gt;BA51,$AN51&amp;$AO51,IF(AZ51&lt;BA51,$AO51&amp;$AN51,0)),$AO$90:$AO$97,1,0)=IF(AZ51&gt;BA51,$AN51&amp;$AO51,IF(AZ51&lt;BA51,$AO51&amp;$AN51,0)),$F$6,0)),IF(VLOOKUP(IF(AZ51&gt;BA51,$AN51&amp;$AO51,IF(AZ51&lt;BA51,$AO51&amp;$AN51,0)),$AO$90:$AO$97,1,0)=IF(AZ51&gt;BA51,$AN51&amp;$AO51,IF(AZ51&lt;BA51,$AO51&amp;$AN51,0)),$F$6,0)),0)*$AL51</f>
        <v>0</v>
      </c>
      <c r="MN51" s="75">
        <f>IFERROR(IFERROR(IF(VLOOKUP($AN51&amp;BC51&amp;$AO51&amp;BD51,$AN$90:$AN$97,1,0)=$AN51&amp;BC51&amp;$AO51&amp;BD51,$F$5,IF(VLOOKUP(IF(BC51&gt;BD51,$AN51&amp;$AO51,IF(BC51&lt;BD51,$AO51&amp;$AN51,0)),$AO$90:$AO$97,1,0)=IF(BC51&gt;BD51,$AN51&amp;$AO51,IF(BC51&lt;BD51,$AO51&amp;$AN51,0)),$F$6,0)),IF(VLOOKUP(IF(BC51&gt;BD51,$AN51&amp;$AO51,IF(BC51&lt;BD51,$AO51&amp;$AN51,0)),$AO$90:$AO$97,1,0)=IF(BC51&gt;BD51,$AN51&amp;$AO51,IF(BC51&lt;BD51,$AO51&amp;$AN51,0)),$F$6,0)),0)*$AL51</f>
        <v>0</v>
      </c>
      <c r="MO51" s="75">
        <f>IFERROR(IFERROR(IF(VLOOKUP($AN51&amp;BF51&amp;$AO51&amp;BG51,$AN$90:$AN$97,1,0)=$AN51&amp;BF51&amp;$AO51&amp;BG51,$F$5,IF(VLOOKUP(IF(BF51&gt;BG51,$AN51&amp;$AO51,IF(BF51&lt;BG51,$AO51&amp;$AN51,0)),$AO$90:$AO$97,1,0)=IF(BF51&gt;BG51,$AN51&amp;$AO51,IF(BF51&lt;BG51,$AO51&amp;$AN51,0)),$F$6,0)),IF(VLOOKUP(IF(BF51&gt;BG51,$AN51&amp;$AO51,IF(BF51&lt;BG51,$AO51&amp;$AN51,0)),$AO$90:$AO$97,1,0)=IF(BF51&gt;BG51,$AN51&amp;$AO51,IF(BF51&lt;BG51,$AO51&amp;$AN51,0)),$F$6,0)),0)*$AL51</f>
        <v>0</v>
      </c>
      <c r="MP51" s="75">
        <f>IFERROR(IFERROR(IF(VLOOKUP($AN51&amp;BI51&amp;$AO51&amp;BJ51,$AN$90:$AN$97,1,0)=$AN51&amp;BI51&amp;$AO51&amp;BJ51,$F$5,IF(VLOOKUP(IF(BI51&gt;BJ51,$AN51&amp;$AO51,IF(BI51&lt;BJ51,$AO51&amp;$AN51,0)),$AO$90:$AO$97,1,0)=IF(BI51&gt;BJ51,$AN51&amp;$AO51,IF(BI51&lt;BJ51,$AO51&amp;$AN51,0)),$F$6,0)),IF(VLOOKUP(IF(BI51&gt;BJ51,$AN51&amp;$AO51,IF(BI51&lt;BJ51,$AO51&amp;$AN51,0)),$AO$90:$AO$97,1,0)=IF(BI51&gt;BJ51,$AN51&amp;$AO51,IF(BI51&lt;BJ51,$AO51&amp;$AN51,0)),$F$6,0)),0)*$AL51</f>
        <v>0</v>
      </c>
      <c r="MQ51" s="75">
        <f>IFERROR(IFERROR(IF(VLOOKUP($AN51&amp;BL51&amp;$AO51&amp;BM51,$AN$90:$AN$97,1,0)=$AN51&amp;BL51&amp;$AO51&amp;BM51,$F$5,IF(VLOOKUP(IF(BL51&gt;BM51,$AN51&amp;$AO51,IF(BL51&lt;BM51,$AO51&amp;$AN51,0)),$AO$90:$AO$97,1,0)=IF(BL51&gt;BM51,$AN51&amp;$AO51,IF(BL51&lt;BM51,$AO51&amp;$AN51,0)),$F$6,0)),IF(VLOOKUP(IF(BL51&gt;BM51,$AN51&amp;$AO51,IF(BL51&lt;BM51,$AO51&amp;$AN51,0)),$AO$90:$AO$97,1,0)=IF(BL51&gt;BM51,$AN51&amp;$AO51,IF(BL51&lt;BM51,$AO51&amp;$AN51,0)),$F$6,0)),0)*$AL51</f>
        <v>0</v>
      </c>
      <c r="MR51" s="75">
        <f>IFERROR(IFERROR(IF(VLOOKUP($AN51&amp;BO51&amp;$AO51&amp;BP51,$AN$90:$AN$97,1,0)=$AN51&amp;BO51&amp;$AO51&amp;BP51,$F$5,IF(VLOOKUP(IF(BO51&gt;BP51,$AN51&amp;$AO51,IF(BO51&lt;BP51,$AO51&amp;$AN51,0)),$AO$90:$AO$97,1,0)=IF(BO51&gt;BP51,$AN51&amp;$AO51,IF(BO51&lt;BP51,$AO51&amp;$AN51,0)),$F$6,0)),IF(VLOOKUP(IF(BO51&gt;BP51,$AN51&amp;$AO51,IF(BO51&lt;BP51,$AO51&amp;$AN51,0)),$AO$90:$AO$97,1,0)=IF(BO51&gt;BP51,$AN51&amp;$AO51,IF(BO51&lt;BP51,$AO51&amp;$AN51,0)),$F$6,0)),0)*$AL51</f>
        <v>0</v>
      </c>
      <c r="MS51" s="75">
        <f>IFERROR(IFERROR(IF(VLOOKUP($AN51&amp;BR51&amp;$AO51&amp;BS51,$AN$90:$AN$97,1,0)=$AN51&amp;BR51&amp;$AO51&amp;BS51,$F$5,IF(VLOOKUP(IF(BR51&gt;BS51,$AN51&amp;$AO51,IF(BR51&lt;BS51,$AO51&amp;$AN51,0)),$AO$90:$AO$97,1,0)=IF(BR51&gt;BS51,$AN51&amp;$AO51,IF(BR51&lt;BS51,$AO51&amp;$AN51,0)),$F$6,0)),IF(VLOOKUP(IF(BR51&gt;BS51,$AN51&amp;$AO51,IF(BR51&lt;BS51,$AO51&amp;$AN51,0)),$AO$90:$AO$97,1,0)=IF(BR51&gt;BS51,$AN51&amp;$AO51,IF(BR51&lt;BS51,$AO51&amp;$AN51,0)),$F$6,0)),0)*$AL51</f>
        <v>0</v>
      </c>
      <c r="MT51" s="75">
        <f>IFERROR(IFERROR(IF(VLOOKUP($AN51&amp;BU51&amp;$AO51&amp;BV51,$AN$90:$AN$97,1,0)=$AN51&amp;BU51&amp;$AO51&amp;BV51,$F$5,IF(VLOOKUP(IF(BU51&gt;BV51,$AN51&amp;$AO51,IF(BU51&lt;BV51,$AO51&amp;$AN51,0)),$AO$90:$AO$97,1,0)=IF(BU51&gt;BV51,$AN51&amp;$AO51,IF(BU51&lt;BV51,$AO51&amp;$AN51,0)),$F$6,0)),IF(VLOOKUP(IF(BU51&gt;BV51,$AN51&amp;$AO51,IF(BU51&lt;BV51,$AO51&amp;$AN51,0)),$AO$90:$AO$97,1,0)=IF(BU51&gt;BV51,$AN51&amp;$AO51,IF(BU51&lt;BV51,$AO51&amp;$AN51,0)),$F$6,0)),0)*$AL51</f>
        <v>0</v>
      </c>
      <c r="MU51" s="75">
        <f>IFERROR(IFERROR(IF(VLOOKUP($AN51&amp;BX51&amp;$AO51&amp;BY51,$AN$90:$AN$97,1,0)=$AN51&amp;BX51&amp;$AO51&amp;BY51,$F$5,IF(VLOOKUP(IF(BX51&gt;BY51,$AN51&amp;$AO51,IF(BX51&lt;BY51,$AO51&amp;$AN51,0)),$AO$90:$AO$97,1,0)=IF(BX51&gt;BY51,$AN51&amp;$AO51,IF(BX51&lt;BY51,$AO51&amp;$AN51,0)),$F$6,0)),IF(VLOOKUP(IF(BX51&gt;BY51,$AN51&amp;$AO51,IF(BX51&lt;BY51,$AO51&amp;$AN51,0)),$AO$90:$AO$97,1,0)=IF(BX51&gt;BY51,$AN51&amp;$AO51,IF(BX51&lt;BY51,$AO51&amp;$AN51,0)),$F$6,0)),0)*$AL51</f>
        <v>0</v>
      </c>
      <c r="MV51" s="75">
        <f>IFERROR(IFERROR(IF(VLOOKUP($AN51&amp;CA51&amp;$AO51&amp;CB51,$AN$90:$AN$97,1,0)=$AN51&amp;CA51&amp;$AO51&amp;CB51,$F$5,IF(VLOOKUP(IF(CA51&gt;CB51,$AN51&amp;$AO51,IF(CA51&lt;CB51,$AO51&amp;$AN51,0)),$AO$90:$AO$97,1,0)=IF(CA51&gt;CB51,$AN51&amp;$AO51,IF(CA51&lt;CB51,$AO51&amp;$AN51,0)),$F$6,0)),IF(VLOOKUP(IF(CA51&gt;CB51,$AN51&amp;$AO51,IF(CA51&lt;CB51,$AO51&amp;$AN51,0)),$AO$90:$AO$97,1,0)=IF(CA51&gt;CB51,$AN51&amp;$AO51,IF(CA51&lt;CB51,$AO51&amp;$AN51,0)),$F$6,0)),0)*$AL51</f>
        <v>0</v>
      </c>
      <c r="MW51" s="75">
        <f>IFERROR(IFERROR(IF(VLOOKUP($AN51&amp;CD51&amp;$AO51&amp;CE51,$AN$90:$AN$97,1,0)=$AN51&amp;CD51&amp;$AO51&amp;CE51,$F$5,IF(VLOOKUP(IF(CD51&gt;CE51,$AN51&amp;$AO51,IF(CD51&lt;CE51,$AO51&amp;$AN51,0)),$AO$90:$AO$97,1,0)=IF(CD51&gt;CE51,$AN51&amp;$AO51,IF(CD51&lt;CE51,$AO51&amp;$AN51,0)),$F$6,0)),IF(VLOOKUP(IF(CD51&gt;CE51,$AN51&amp;$AO51,IF(CD51&lt;CE51,$AO51&amp;$AN51,0)),$AO$90:$AO$97,1,0)=IF(CD51&gt;CE51,$AN51&amp;$AO51,IF(CD51&lt;CE51,$AO51&amp;$AN51,0)),$F$6,0)),0)*$AL51</f>
        <v>0</v>
      </c>
      <c r="MX51" s="75">
        <f>IFERROR(IFERROR(IF(VLOOKUP($AN51&amp;CG51&amp;$AO51&amp;CH51,$AN$90:$AN$97,1,0)=$AN51&amp;CG51&amp;$AO51&amp;CH51,$F$5,IF(VLOOKUP(IF(CG51&gt;CH51,$AN51&amp;$AO51,IF(CG51&lt;CH51,$AO51&amp;$AN51,0)),$AO$90:$AO$97,1,0)=IF(CG51&gt;CH51,$AN51&amp;$AO51,IF(CG51&lt;CH51,$AO51&amp;$AN51,0)),$F$6,0)),IF(VLOOKUP(IF(CG51&gt;CH51,$AN51&amp;$AO51,IF(CG51&lt;CH51,$AO51&amp;$AN51,0)),$AO$90:$AO$97,1,0)=IF(CG51&gt;CH51,$AN51&amp;$AO51,IF(CG51&lt;CH51,$AO51&amp;$AN51,0)),$F$6,0)),0)*$AL51</f>
        <v>0</v>
      </c>
      <c r="MY51" s="75">
        <f>IFERROR(IFERROR(IF(VLOOKUP($AN51&amp;CJ51&amp;$AO51&amp;CK51,$AN$90:$AN$97,1,0)=$AN51&amp;CJ51&amp;$AO51&amp;CK51,$F$5,IF(VLOOKUP(IF(CJ51&gt;CK51,$AN51&amp;$AO51,IF(CJ51&lt;CK51,$AO51&amp;$AN51,0)),$AO$90:$AO$97,1,0)=IF(CJ51&gt;CK51,$AN51&amp;$AO51,IF(CJ51&lt;CK51,$AO51&amp;$AN51,0)),$F$6,0)),IF(VLOOKUP(IF(CJ51&gt;CK51,$AN51&amp;$AO51,IF(CJ51&lt;CK51,$AO51&amp;$AN51,0)),$AO$90:$AO$97,1,0)=IF(CJ51&gt;CK51,$AN51&amp;$AO51,IF(CJ51&lt;CK51,$AO51&amp;$AN51,0)),$F$6,0)),0)*$AL51</f>
        <v>0</v>
      </c>
      <c r="MZ51" s="75">
        <f>IFERROR(IFERROR(IF(VLOOKUP($AN51&amp;CM51&amp;$AO51&amp;CN51,$AN$90:$AN$97,1,0)=$AN51&amp;CM51&amp;$AO51&amp;CN51,$F$5,IF(VLOOKUP(IF(CM51&gt;CN51,$AN51&amp;$AO51,IF(CM51&lt;CN51,$AO51&amp;$AN51,0)),$AO$90:$AO$97,1,0)=IF(CM51&gt;CN51,$AN51&amp;$AO51,IF(CM51&lt;CN51,$AO51&amp;$AN51,0)),$F$6,0)),IF(VLOOKUP(IF(CM51&gt;CN51,$AN51&amp;$AO51,IF(CM51&lt;CN51,$AO51&amp;$AN51,0)),$AO$90:$AO$97,1,0)=IF(CM51&gt;CN51,$AN51&amp;$AO51,IF(CM51&lt;CN51,$AO51&amp;$AN51,0)),$F$6,0)),0)*$AL51</f>
        <v>0</v>
      </c>
      <c r="NA51" s="75">
        <f>IFERROR(IFERROR(IF(VLOOKUP($AN51&amp;CP51&amp;$AO51&amp;CQ51,$AN$90:$AN$97,1,0)=$AN51&amp;CP51&amp;$AO51&amp;CQ51,$F$5,IF(VLOOKUP(IF(CP51&gt;CQ51,$AN51&amp;$AO51,IF(CP51&lt;CQ51,$AO51&amp;$AN51,0)),$AO$90:$AO$97,1,0)=IF(CP51&gt;CQ51,$AN51&amp;$AO51,IF(CP51&lt;CQ51,$AO51&amp;$AN51,0)),$F$6,0)),IF(VLOOKUP(IF(CP51&gt;CQ51,$AN51&amp;$AO51,IF(CP51&lt;CQ51,$AO51&amp;$AN51,0)),$AO$90:$AO$97,1,0)=IF(CP51&gt;CQ51,$AN51&amp;$AO51,IF(CP51&lt;CQ51,$AO51&amp;$AN51,0)),$F$6,0)),0)*$AL51</f>
        <v>0</v>
      </c>
      <c r="NB51" s="75">
        <f>IFERROR(IFERROR(IF(VLOOKUP($AN51&amp;CS51&amp;$AO51&amp;CT51,$AN$90:$AN$97,1,0)=$AN51&amp;CS51&amp;$AO51&amp;CT51,$F$5,IF(VLOOKUP(IF(CS51&gt;CT51,$AN51&amp;$AO51,IF(CS51&lt;CT51,$AO51&amp;$AN51,0)),$AO$90:$AO$97,1,0)=IF(CS51&gt;CT51,$AN51&amp;$AO51,IF(CS51&lt;CT51,$AO51&amp;$AN51,0)),$F$6,0)),IF(VLOOKUP(IF(CS51&gt;CT51,$AN51&amp;$AO51,IF(CS51&lt;CT51,$AO51&amp;$AN51,0)),$AO$90:$AO$97,1,0)=IF(CS51&gt;CT51,$AN51&amp;$AO51,IF(CS51&lt;CT51,$AO51&amp;$AN51,0)),$F$6,0)),0)*$AL51</f>
        <v>0</v>
      </c>
      <c r="NC51" s="75">
        <f>IFERROR(IFERROR(IF(VLOOKUP($AN51&amp;CV51&amp;$AO51&amp;CW51,$AN$90:$AN$97,1,0)=$AN51&amp;CV51&amp;$AO51&amp;CW51,$F$5,IF(VLOOKUP(IF(CV51&gt;CW51,$AN51&amp;$AO51,IF(CV51&lt;CW51,$AO51&amp;$AN51,0)),$AO$90:$AO$97,1,0)=IF(CV51&gt;CW51,$AN51&amp;$AO51,IF(CV51&lt;CW51,$AO51&amp;$AN51,0)),$F$6,0)),IF(VLOOKUP(IF(CV51&gt;CW51,$AN51&amp;$AO51,IF(CV51&lt;CW51,$AO51&amp;$AN51,0)),$AO$90:$AO$97,1,0)=IF(CV51&gt;CW51,$AN51&amp;$AO51,IF(CV51&lt;CW51,$AO51&amp;$AN51,0)),$F$6,0)),0)*$AL51</f>
        <v>0</v>
      </c>
      <c r="ND51" s="75">
        <f>IFERROR(IFERROR(IF(VLOOKUP($AN51&amp;CY51&amp;$AO51&amp;CZ51,$AN$90:$AN$97,1,0)=$AN51&amp;CY51&amp;$AO51&amp;CZ51,$F$5,IF(VLOOKUP(IF(CY51&gt;CZ51,$AN51&amp;$AO51,IF(CY51&lt;CZ51,$AO51&amp;$AN51,0)),$AO$90:$AO$97,1,0)=IF(CY51&gt;CZ51,$AN51&amp;$AO51,IF(CY51&lt;CZ51,$AO51&amp;$AN51,0)),$F$6,0)),IF(VLOOKUP(IF(CY51&gt;CZ51,$AN51&amp;$AO51,IF(CY51&lt;CZ51,$AO51&amp;$AN51,0)),$AO$90:$AO$97,1,0)=IF(CY51&gt;CZ51,$AN51&amp;$AO51,IF(CY51&lt;CZ51,$AO51&amp;$AN51,0)),$F$6,0)),0)*$AL51</f>
        <v>0</v>
      </c>
      <c r="NE51" s="75">
        <f>IFERROR(IFERROR(IF(VLOOKUP($AN51&amp;DB51&amp;$AO51&amp;DC51,$AN$90:$AN$97,1,0)=$AN51&amp;DB51&amp;$AO51&amp;DC51,$F$5,IF(VLOOKUP(IF(DB51&gt;DC51,$AN51&amp;$AO51,IF(DB51&lt;DC51,$AO51&amp;$AN51,0)),$AO$90:$AO$97,1,0)=IF(DB51&gt;DC51,$AN51&amp;$AO51,IF(DB51&lt;DC51,$AO51&amp;$AN51,0)),$F$6,0)),IF(VLOOKUP(IF(DB51&gt;DC51,$AN51&amp;$AO51,IF(DB51&lt;DC51,$AO51&amp;$AN51,0)),$AO$90:$AO$97,1,0)=IF(DB51&gt;DC51,$AN51&amp;$AO51,IF(DB51&lt;DC51,$AO51&amp;$AN51,0)),$F$6,0)),0)*$AL51</f>
        <v>0</v>
      </c>
      <c r="NF51" s="75">
        <f>IFERROR(IFERROR(IF(VLOOKUP($AN51&amp;DE51&amp;$AO51&amp;DF51,$AN$90:$AN$97,1,0)=$AN51&amp;DE51&amp;$AO51&amp;DF51,$F$5,IF(VLOOKUP(IF(DE51&gt;DF51,$AN51&amp;$AO51,IF(DE51&lt;DF51,$AO51&amp;$AN51,0)),$AO$90:$AO$97,1,0)=IF(DE51&gt;DF51,$AN51&amp;$AO51,IF(DE51&lt;DF51,$AO51&amp;$AN51,0)),$F$6,0)),IF(VLOOKUP(IF(DE51&gt;DF51,$AN51&amp;$AO51,IF(DE51&lt;DF51,$AO51&amp;$AN51,0)),$AO$90:$AO$97,1,0)=IF(DE51&gt;DF51,$AN51&amp;$AO51,IF(DE51&lt;DF51,$AO51&amp;$AN51,0)),$F$6,0)),0)*$AL51</f>
        <v>0</v>
      </c>
      <c r="NG51" s="75">
        <f>IFERROR(IFERROR(IF(VLOOKUP($AN51&amp;DH51&amp;$AO51&amp;DI51,$AN$90:$AN$97,1,0)=$AN51&amp;DH51&amp;$AO51&amp;DI51,$F$5,IF(VLOOKUP(IF(DH51&gt;DI51,$AN51&amp;$AO51,IF(DH51&lt;DI51,$AO51&amp;$AN51,0)),$AO$90:$AO$97,1,0)=IF(DH51&gt;DI51,$AN51&amp;$AO51,IF(DH51&lt;DI51,$AO51&amp;$AN51,0)),$F$6,0)),IF(VLOOKUP(IF(DH51&gt;DI51,$AN51&amp;$AO51,IF(DH51&lt;DI51,$AO51&amp;$AN51,0)),$AO$90:$AO$97,1,0)=IF(DH51&gt;DI51,$AN51&amp;$AO51,IF(DH51&lt;DI51,$AO51&amp;$AN51,0)),$F$6,0)),0)*$AL51</f>
        <v>0</v>
      </c>
      <c r="NH51" s="75">
        <f>IFERROR(IFERROR(IF(VLOOKUP($AN51&amp;DK51&amp;$AO51&amp;DL51,$AN$90:$AN$97,1,0)=$AN51&amp;DK51&amp;$AO51&amp;DL51,$F$5,IF(VLOOKUP(IF(DK51&gt;DL51,$AN51&amp;$AO51,IF(DK51&lt;DL51,$AO51&amp;$AN51,0)),$AO$90:$AO$97,1,0)=IF(DK51&gt;DL51,$AN51&amp;$AO51,IF(DK51&lt;DL51,$AO51&amp;$AN51,0)),$F$6,0)),IF(VLOOKUP(IF(DK51&gt;DL51,$AN51&amp;$AO51,IF(DK51&lt;DL51,$AO51&amp;$AN51,0)),$AO$90:$AO$97,1,0)=IF(DK51&gt;DL51,$AN51&amp;$AO51,IF(DK51&lt;DL51,$AO51&amp;$AN51,0)),$F$6,0)),0)*$AL51</f>
        <v>0</v>
      </c>
      <c r="NI51" s="75">
        <f>IFERROR(IFERROR(IF(VLOOKUP($AN51&amp;DN51&amp;$AO51&amp;DO51,$AN$90:$AN$97,1,0)=$AN51&amp;DN51&amp;$AO51&amp;DO51,$F$5,IF(VLOOKUP(IF(DN51&gt;DO51,$AN51&amp;$AO51,IF(DN51&lt;DO51,$AO51&amp;$AN51,0)),$AO$90:$AO$97,1,0)=IF(DN51&gt;DO51,$AN51&amp;$AO51,IF(DN51&lt;DO51,$AO51&amp;$AN51,0)),$F$6,0)),IF(VLOOKUP(IF(DN51&gt;DO51,$AN51&amp;$AO51,IF(DN51&lt;DO51,$AO51&amp;$AN51,0)),$AO$90:$AO$97,1,0)=IF(DN51&gt;DO51,$AN51&amp;$AO51,IF(DN51&lt;DO51,$AO51&amp;$AN51,0)),$F$6,0)),0)*$AL51</f>
        <v>0</v>
      </c>
      <c r="NJ51" s="75">
        <f>IFERROR(IFERROR(IF(VLOOKUP($AN51&amp;DQ51&amp;$AO51&amp;DR51,$AN$90:$AN$97,1,0)=$AN51&amp;DQ51&amp;$AO51&amp;DR51,$F$5,IF(VLOOKUP(IF(DQ51&gt;DR51,$AN51&amp;$AO51,IF(DQ51&lt;DR51,$AO51&amp;$AN51,0)),$AO$90:$AO$97,1,0)=IF(DQ51&gt;DR51,$AN51&amp;$AO51,IF(DQ51&lt;DR51,$AO51&amp;$AN51,0)),$F$6,0)),IF(VLOOKUP(IF(DQ51&gt;DR51,$AN51&amp;$AO51,IF(DQ51&lt;DR51,$AO51&amp;$AN51,0)),$AO$90:$AO$97,1,0)=IF(DQ51&gt;DR51,$AN51&amp;$AO51,IF(DQ51&lt;DR51,$AO51&amp;$AN51,0)),$F$6,0)),0)*$AL51</f>
        <v>0</v>
      </c>
      <c r="NK51" s="75">
        <f>IFERROR(IFERROR(IF(VLOOKUP($AN51&amp;DT51&amp;$AO51&amp;DU51,$AN$90:$AN$97,1,0)=$AN51&amp;DT51&amp;$AO51&amp;DU51,$F$5,IF(VLOOKUP(IF(DT51&gt;DU51,$AN51&amp;$AO51,IF(DT51&lt;DU51,$AO51&amp;$AN51,0)),$AO$90:$AO$97,1,0)=IF(DT51&gt;DU51,$AN51&amp;$AO51,IF(DT51&lt;DU51,$AO51&amp;$AN51,0)),$F$6,0)),IF(VLOOKUP(IF(DT51&gt;DU51,$AN51&amp;$AO51,IF(DT51&lt;DU51,$AO51&amp;$AN51,0)),$AO$90:$AO$97,1,0)=IF(DT51&gt;DU51,$AN51&amp;$AO51,IF(DT51&lt;DU51,$AO51&amp;$AN51,0)),$F$6,0)),0)*$AL51</f>
        <v>0</v>
      </c>
      <c r="NL51" s="75">
        <f>IFERROR(IFERROR(IF(VLOOKUP($AN51&amp;DW51&amp;$AO51&amp;DX51,$AN$90:$AN$97,1,0)=$AN51&amp;DW51&amp;$AO51&amp;DX51,$F$5,IF(VLOOKUP(IF(DW51&gt;DX51,$AN51&amp;$AO51,IF(DW51&lt;DX51,$AO51&amp;$AN51,0)),$AO$90:$AO$97,1,0)=IF(DW51&gt;DX51,$AN51&amp;$AO51,IF(DW51&lt;DX51,$AO51&amp;$AN51,0)),$F$6,0)),IF(VLOOKUP(IF(DW51&gt;DX51,$AN51&amp;$AO51,IF(DW51&lt;DX51,$AO51&amp;$AN51,0)),$AO$90:$AO$97,1,0)=IF(DW51&gt;DX51,$AN51&amp;$AO51,IF(DW51&lt;DX51,$AO51&amp;$AN51,0)),$F$6,0)),0)*$AL51</f>
        <v>0</v>
      </c>
      <c r="NM51" s="75">
        <f>IFERROR(IFERROR(IF(VLOOKUP($AN51&amp;DZ51&amp;$AO51&amp;EA51,$AN$90:$AN$97,1,0)=$AN51&amp;DZ51&amp;$AO51&amp;EA51,$F$5,IF(VLOOKUP(IF(DZ51&gt;EA51,$AN51&amp;$AO51,IF(DZ51&lt;EA51,$AO51&amp;$AN51,0)),$AO$90:$AO$97,1,0)=IF(DZ51&gt;EA51,$AN51&amp;$AO51,IF(DZ51&lt;EA51,$AO51&amp;$AN51,0)),$F$6,0)),IF(VLOOKUP(IF(DZ51&gt;EA51,$AN51&amp;$AO51,IF(DZ51&lt;EA51,$AO51&amp;$AN51,0)),$AO$90:$AO$97,1,0)=IF(DZ51&gt;EA51,$AN51&amp;$AO51,IF(DZ51&lt;EA51,$AO51&amp;$AN51,0)),$F$6,0)),0)*$AL51</f>
        <v>0</v>
      </c>
      <c r="NN51" s="75">
        <f>IFERROR(IFERROR(IF(VLOOKUP($AN51&amp;EC51&amp;$AO51&amp;ED51,$AN$90:$AN$97,1,0)=$AN51&amp;EC51&amp;$AO51&amp;ED51,$F$5,IF(VLOOKUP(IF(EC51&gt;ED51,$AN51&amp;$AO51,IF(EC51&lt;ED51,$AO51&amp;$AN51,0)),$AO$90:$AO$97,1,0)=IF(EC51&gt;ED51,$AN51&amp;$AO51,IF(EC51&lt;ED51,$AO51&amp;$AN51,0)),$F$6,0)),IF(VLOOKUP(IF(EC51&gt;ED51,$AN51&amp;$AO51,IF(EC51&lt;ED51,$AO51&amp;$AN51,0)),$AO$90:$AO$97,1,0)=IF(EC51&gt;ED51,$AN51&amp;$AO51,IF(EC51&lt;ED51,$AO51&amp;$AN51,0)),$F$6,0)),0)*$AL51</f>
        <v>0</v>
      </c>
      <c r="NO51" s="75">
        <f>IFERROR(IFERROR(IF(VLOOKUP($AN51&amp;EF51&amp;$AO51&amp;EG51,$AN$90:$AN$97,1,0)=$AN51&amp;EF51&amp;$AO51&amp;EG51,$F$5,IF(VLOOKUP(IF(EF51&gt;EG51,$AN51&amp;$AO51,IF(EF51&lt;EG51,$AO51&amp;$AN51,0)),$AO$90:$AO$97,1,0)=IF(EF51&gt;EG51,$AN51&amp;$AO51,IF(EF51&lt;EG51,$AO51&amp;$AN51,0)),$F$6,0)),IF(VLOOKUP(IF(EF51&gt;EG51,$AN51&amp;$AO51,IF(EF51&lt;EG51,$AO51&amp;$AN51,0)),$AO$90:$AO$97,1,0)=IF(EF51&gt;EG51,$AN51&amp;$AO51,IF(EF51&lt;EG51,$AO51&amp;$AN51,0)),$F$6,0)),0)*$AL51</f>
        <v>0</v>
      </c>
      <c r="NP51" s="75">
        <f>IFERROR(IFERROR(IF(VLOOKUP($AN51&amp;EI51&amp;$AO51&amp;EJ51,$AN$90:$AN$97,1,0)=$AN51&amp;EI51&amp;$AO51&amp;EJ51,$F$5,IF(VLOOKUP(IF(EI51&gt;EJ51,$AN51&amp;$AO51,IF(EI51&lt;EJ51,$AO51&amp;$AN51,0)),$AO$90:$AO$97,1,0)=IF(EI51&gt;EJ51,$AN51&amp;$AO51,IF(EI51&lt;EJ51,$AO51&amp;$AN51,0)),$F$6,0)),IF(VLOOKUP(IF(EI51&gt;EJ51,$AN51&amp;$AO51,IF(EI51&lt;EJ51,$AO51&amp;$AN51,0)),$AO$90:$AO$97,1,0)=IF(EI51&gt;EJ51,$AN51&amp;$AO51,IF(EI51&lt;EJ51,$AO51&amp;$AN51,0)),$F$6,0)),0)*$AL51</f>
        <v>0</v>
      </c>
      <c r="NQ51" s="75">
        <f>IFERROR(IFERROR(IF(VLOOKUP($AN51&amp;EL51&amp;$AO51&amp;EM51,$AN$90:$AN$97,1,0)=$AN51&amp;EL51&amp;$AO51&amp;EM51,$F$5,IF(VLOOKUP(IF(EL51&gt;EM51,$AN51&amp;$AO51,IF(EL51&lt;EM51,$AO51&amp;$AN51,0)),$AO$90:$AO$97,1,0)=IF(EL51&gt;EM51,$AN51&amp;$AO51,IF(EL51&lt;EM51,$AO51&amp;$AN51,0)),$F$6,0)),IF(VLOOKUP(IF(EL51&gt;EM51,$AN51&amp;$AO51,IF(EL51&lt;EM51,$AO51&amp;$AN51,0)),$AO$90:$AO$97,1,0)=IF(EL51&gt;EM51,$AN51&amp;$AO51,IF(EL51&lt;EM51,$AO51&amp;$AN51,0)),$F$6,0)),0)*$AL51</f>
        <v>0</v>
      </c>
      <c r="NR51" s="75">
        <f>IFERROR(IFERROR(IF(VLOOKUP($AN51&amp;EO51&amp;$AO51&amp;EP51,$AN$90:$AN$97,1,0)=$AN51&amp;EO51&amp;$AO51&amp;EP51,$F$5,IF(VLOOKUP(IF(EO51&gt;EP51,$AN51&amp;$AO51,IF(EO51&lt;EP51,$AO51&amp;$AN51,0)),$AO$90:$AO$97,1,0)=IF(EO51&gt;EP51,$AN51&amp;$AO51,IF(EO51&lt;EP51,$AO51&amp;$AN51,0)),$F$6,0)),IF(VLOOKUP(IF(EO51&gt;EP51,$AN51&amp;$AO51,IF(EO51&lt;EP51,$AO51&amp;$AN51,0)),$AO$90:$AO$97,1,0)=IF(EO51&gt;EP51,$AN51&amp;$AO51,IF(EO51&lt;EP51,$AO51&amp;$AN51,0)),$F$6,0)),0)*$AL51</f>
        <v>0</v>
      </c>
      <c r="NS51" s="75">
        <f>IFERROR(IFERROR(IF(VLOOKUP($AN51&amp;ER51&amp;$AO51&amp;ES51,$AN$90:$AN$97,1,0)=$AN51&amp;ER51&amp;$AO51&amp;ES51,$F$5,IF(VLOOKUP(IF(ER51&gt;ES51,$AN51&amp;$AO51,IF(ER51&lt;ES51,$AO51&amp;$AN51,0)),$AO$90:$AO$97,1,0)=IF(ER51&gt;ES51,$AN51&amp;$AO51,IF(ER51&lt;ES51,$AO51&amp;$AN51,0)),$F$6,0)),IF(VLOOKUP(IF(ER51&gt;ES51,$AN51&amp;$AO51,IF(ER51&lt;ES51,$AO51&amp;$AN51,0)),$AO$90:$AO$97,1,0)=IF(ER51&gt;ES51,$AN51&amp;$AO51,IF(ER51&lt;ES51,$AO51&amp;$AN51,0)),$F$6,0)),0)*$AL51</f>
        <v>0</v>
      </c>
      <c r="NT51" s="75">
        <f>IFERROR(IFERROR(IF(VLOOKUP($AN51&amp;EU51&amp;$AO51&amp;EV51,$AN$90:$AN$97,1,0)=$AN51&amp;EU51&amp;$AO51&amp;EV51,$F$5,IF(VLOOKUP(IF(EU51&gt;EV51,$AN51&amp;$AO51,IF(EU51&lt;EV51,$AO51&amp;$AN51,0)),$AO$90:$AO$97,1,0)=IF(EU51&gt;EV51,$AN51&amp;$AO51,IF(EU51&lt;EV51,$AO51&amp;$AN51,0)),$F$6,0)),IF(VLOOKUP(IF(EU51&gt;EV51,$AN51&amp;$AO51,IF(EU51&lt;EV51,$AO51&amp;$AN51,0)),$AO$90:$AO$97,1,0)=IF(EU51&gt;EV51,$AN51&amp;$AO51,IF(EU51&lt;EV51,$AO51&amp;$AN51,0)),$F$6,0)),0)*$AL51</f>
        <v>0</v>
      </c>
      <c r="NU51" s="75">
        <f>IFERROR(IFERROR(IF(VLOOKUP($AN51&amp;EX51&amp;$AO51&amp;EY51,$AN$90:$AN$97,1,0)=$AN51&amp;EX51&amp;$AO51&amp;EY51,$F$5,IF(VLOOKUP(IF(EX51&gt;EY51,$AN51&amp;$AO51,IF(EX51&lt;EY51,$AO51&amp;$AN51,0)),$AO$90:$AO$97,1,0)=IF(EX51&gt;EY51,$AN51&amp;$AO51,IF(EX51&lt;EY51,$AO51&amp;$AN51,0)),$F$6,0)),IF(VLOOKUP(IF(EX51&gt;EY51,$AN51&amp;$AO51,IF(EX51&lt;EY51,$AO51&amp;$AN51,0)),$AO$90:$AO$97,1,0)=IF(EX51&gt;EY51,$AN51&amp;$AO51,IF(EX51&lt;EY51,$AO51&amp;$AN51,0)),$F$6,0)),0)*$AL51</f>
        <v>0</v>
      </c>
      <c r="NV51" s="75">
        <f>IFERROR(IFERROR(IF(VLOOKUP($AN51&amp;FA51&amp;$AO51&amp;FB51,$AN$90:$AN$97,1,0)=$AN51&amp;FA51&amp;$AO51&amp;FB51,$F$5,IF(VLOOKUP(IF(FA51&gt;FB51,$AN51&amp;$AO51,IF(FA51&lt;FB51,$AO51&amp;$AN51,0)),$AO$90:$AO$97,1,0)=IF(FA51&gt;FB51,$AN51&amp;$AO51,IF(FA51&lt;FB51,$AO51&amp;$AN51,0)),$F$6,0)),IF(VLOOKUP(IF(FA51&gt;FB51,$AN51&amp;$AO51,IF(FA51&lt;FB51,$AO51&amp;$AN51,0)),$AO$90:$AO$97,1,0)=IF(FA51&gt;FB51,$AN51&amp;$AO51,IF(FA51&lt;FB51,$AO51&amp;$AN51,0)),$F$6,0)),0)*$AL51</f>
        <v>0</v>
      </c>
      <c r="NW51" s="75">
        <f>IFERROR(IFERROR(IF(VLOOKUP($AN51&amp;FD51&amp;$AO51&amp;FE51,$AN$90:$AN$97,1,0)=$AN51&amp;FD51&amp;$AO51&amp;FE51,$F$5,IF(VLOOKUP(IF(FD51&gt;FE51,$AN51&amp;$AO51,IF(FD51&lt;FE51,$AO51&amp;$AN51,0)),$AO$90:$AO$97,1,0)=IF(FD51&gt;FE51,$AN51&amp;$AO51,IF(FD51&lt;FE51,$AO51&amp;$AN51,0)),$F$6,0)),IF(VLOOKUP(IF(FD51&gt;FE51,$AN51&amp;$AO51,IF(FD51&lt;FE51,$AO51&amp;$AN51,0)),$AO$90:$AO$97,1,0)=IF(FD51&gt;FE51,$AN51&amp;$AO51,IF(FD51&lt;FE51,$AO51&amp;$AN51,0)),$F$6,0)),0)*$AL51</f>
        <v>0</v>
      </c>
      <c r="NX51" s="75">
        <f>IFERROR(IFERROR(IF(VLOOKUP($AN51&amp;FG51&amp;$AO51&amp;FH51,$AN$90:$AN$97,1,0)=$AN51&amp;FG51&amp;$AO51&amp;FH51,$F$5,IF(VLOOKUP(IF(FG51&gt;FH51,$AN51&amp;$AO51,IF(FG51&lt;FH51,$AO51&amp;$AN51,0)),$AO$90:$AO$97,1,0)=IF(FG51&gt;FH51,$AN51&amp;$AO51,IF(FG51&lt;FH51,$AO51&amp;$AN51,0)),$F$6,0)),IF(VLOOKUP(IF(FG51&gt;FH51,$AN51&amp;$AO51,IF(FG51&lt;FH51,$AO51&amp;$AN51,0)),$AO$90:$AO$97,1,0)=IF(FG51&gt;FH51,$AN51&amp;$AO51,IF(FG51&lt;FH51,$AO51&amp;$AN51,0)),$F$6,0)),0)*$AL51</f>
        <v>0</v>
      </c>
      <c r="NY51" s="75">
        <f>IFERROR(IFERROR(IF(VLOOKUP($AN51&amp;FJ51&amp;$AO51&amp;FK51,$AN$90:$AN$97,1,0)=$AN51&amp;FJ51&amp;$AO51&amp;FK51,$F$5,IF(VLOOKUP(IF(FJ51&gt;FK51,$AN51&amp;$AO51,IF(FJ51&lt;FK51,$AO51&amp;$AN51,0)),$AO$90:$AO$97,1,0)=IF(FJ51&gt;FK51,$AN51&amp;$AO51,IF(FJ51&lt;FK51,$AO51&amp;$AN51,0)),$F$6,0)),IF(VLOOKUP(IF(FJ51&gt;FK51,$AN51&amp;$AO51,IF(FJ51&lt;FK51,$AO51&amp;$AN51,0)),$AO$90:$AO$97,1,0)=IF(FJ51&gt;FK51,$AN51&amp;$AO51,IF(FJ51&lt;FK51,$AO51&amp;$AN51,0)),$F$6,0)),0)*$AL51</f>
        <v>0</v>
      </c>
      <c r="NZ51" s="75">
        <f>IFERROR(IFERROR(IF(VLOOKUP($AN51&amp;FM51&amp;$AO51&amp;FN51,$AN$90:$AN$97,1,0)=$AN51&amp;FM51&amp;$AO51&amp;FN51,$F$5,IF(VLOOKUP(IF(FM51&gt;FN51,$AN51&amp;$AO51,IF(FM51&lt;FN51,$AO51&amp;$AN51,0)),$AO$90:$AO$97,1,0)=IF(FM51&gt;FN51,$AN51&amp;$AO51,IF(FM51&lt;FN51,$AO51&amp;$AN51,0)),$F$6,0)),IF(VLOOKUP(IF(FM51&gt;FN51,$AN51&amp;$AO51,IF(FM51&lt;FN51,$AO51&amp;$AN51,0)),$AO$90:$AO$97,1,0)=IF(FM51&gt;FN51,$AN51&amp;$AO51,IF(FM51&lt;FN51,$AO51&amp;$AN51,0)),$F$6,0)),0)*$AL51</f>
        <v>0</v>
      </c>
      <c r="OA51" s="75">
        <f>IFERROR(IFERROR(IF(VLOOKUP($AN51&amp;FP51&amp;$AO51&amp;FQ51,$AN$90:$AN$97,1,0)=$AN51&amp;FP51&amp;$AO51&amp;FQ51,$F$5,IF(VLOOKUP(IF(FP51&gt;FQ51,$AN51&amp;$AO51,IF(FP51&lt;FQ51,$AO51&amp;$AN51,0)),$AO$90:$AO$97,1,0)=IF(FP51&gt;FQ51,$AN51&amp;$AO51,IF(FP51&lt;FQ51,$AO51&amp;$AN51,0)),$F$6,0)),IF(VLOOKUP(IF(FP51&gt;FQ51,$AN51&amp;$AO51,IF(FP51&lt;FQ51,$AO51&amp;$AN51,0)),$AO$90:$AO$97,1,0)=IF(FP51&gt;FQ51,$AN51&amp;$AO51,IF(FP51&lt;FQ51,$AO51&amp;$AN51,0)),$F$6,0)),0)*$AL51</f>
        <v>0</v>
      </c>
      <c r="OB51" s="75">
        <f>IFERROR(IFERROR(IF(VLOOKUP($AN51&amp;FS51&amp;$AO51&amp;FT51,$AN$90:$AN$97,1,0)=$AN51&amp;FS51&amp;$AO51&amp;FT51,$F$5,IF(VLOOKUP(IF(FS51&gt;FT51,$AN51&amp;$AO51,IF(FS51&lt;FT51,$AO51&amp;$AN51,0)),$AO$90:$AO$97,1,0)=IF(FS51&gt;FT51,$AN51&amp;$AO51,IF(FS51&lt;FT51,$AO51&amp;$AN51,0)),$F$6,0)),IF(VLOOKUP(IF(FS51&gt;FT51,$AN51&amp;$AO51,IF(FS51&lt;FT51,$AO51&amp;$AN51,0)),$AO$90:$AO$97,1,0)=IF(FS51&gt;FT51,$AN51&amp;$AO51,IF(FS51&lt;FT51,$AO51&amp;$AN51,0)),$F$6,0)),0)*$AL51</f>
        <v>0</v>
      </c>
      <c r="OC51" s="75">
        <f>IFERROR(IFERROR(IF(VLOOKUP($AN51&amp;FV51&amp;$AO51&amp;FW51,$AN$90:$AN$97,1,0)=$AN51&amp;FV51&amp;$AO51&amp;FW51,$F$5,IF(VLOOKUP(IF(FV51&gt;FW51,$AN51&amp;$AO51,IF(FV51&lt;FW51,$AO51&amp;$AN51,0)),$AO$90:$AO$97,1,0)=IF(FV51&gt;FW51,$AN51&amp;$AO51,IF(FV51&lt;FW51,$AO51&amp;$AN51,0)),$F$6,0)),IF(VLOOKUP(IF(FV51&gt;FW51,$AN51&amp;$AO51,IF(FV51&lt;FW51,$AO51&amp;$AN51,0)),$AO$90:$AO$97,1,0)=IF(FV51&gt;FW51,$AN51&amp;$AO51,IF(FV51&lt;FW51,$AO51&amp;$AN51,0)),$F$6,0)),0)*$AL51</f>
        <v>0</v>
      </c>
      <c r="OD51" s="75">
        <f>IFERROR(IFERROR(IF(VLOOKUP($AN51&amp;FY51&amp;$AO51&amp;FZ51,$AN$90:$AN$97,1,0)=$AN51&amp;FY51&amp;$AO51&amp;FZ51,$F$5,IF(VLOOKUP(IF(FY51&gt;FZ51,$AN51&amp;$AO51,IF(FY51&lt;FZ51,$AO51&amp;$AN51,0)),$AO$90:$AO$97,1,0)=IF(FY51&gt;FZ51,$AN51&amp;$AO51,IF(FY51&lt;FZ51,$AO51&amp;$AN51,0)),$F$6,0)),IF(VLOOKUP(IF(FY51&gt;FZ51,$AN51&amp;$AO51,IF(FY51&lt;FZ51,$AO51&amp;$AN51,0)),$AO$90:$AO$97,1,0)=IF(FY51&gt;FZ51,$AN51&amp;$AO51,IF(FY51&lt;FZ51,$AO51&amp;$AN51,0)),$F$6,0)),0)*$AL51</f>
        <v>0</v>
      </c>
      <c r="OE51" s="75">
        <f>IFERROR(IFERROR(IF(VLOOKUP($AN51&amp;GB51&amp;$AO51&amp;GC51,$AN$90:$AN$97,1,0)=$AN51&amp;GB51&amp;$AO51&amp;GC51,$F$5,IF(VLOOKUP(IF(GB51&gt;GC51,$AN51&amp;$AO51,IF(GB51&lt;GC51,$AO51&amp;$AN51,0)),$AO$90:$AO$97,1,0)=IF(GB51&gt;GC51,$AN51&amp;$AO51,IF(GB51&lt;GC51,$AO51&amp;$AN51,0)),$F$6,0)),IF(VLOOKUP(IF(GB51&gt;GC51,$AN51&amp;$AO51,IF(GB51&lt;GC51,$AO51&amp;$AN51,0)),$AO$90:$AO$97,1,0)=IF(GB51&gt;GC51,$AN51&amp;$AO51,IF(GB51&lt;GC51,$AO51&amp;$AN51,0)),$F$6,0)),0)*$AL51</f>
        <v>0</v>
      </c>
      <c r="OF51" s="75">
        <f>IFERROR(IFERROR(IF(VLOOKUP($AN51&amp;GE51&amp;$AO51&amp;GF51,$AN$90:$AN$97,1,0)=$AN51&amp;GE51&amp;$AO51&amp;GF51,$F$5,IF(VLOOKUP(IF(GE51&gt;GF51,$AN51&amp;$AO51,IF(GE51&lt;GF51,$AO51&amp;$AN51,0)),$AO$90:$AO$97,1,0)=IF(GE51&gt;GF51,$AN51&amp;$AO51,IF(GE51&lt;GF51,$AO51&amp;$AN51,0)),$F$6,0)),IF(VLOOKUP(IF(GE51&gt;GF51,$AN51&amp;$AO51,IF(GE51&lt;GF51,$AO51&amp;$AN51,0)),$AO$90:$AO$97,1,0)=IF(GE51&gt;GF51,$AN51&amp;$AO51,IF(GE51&lt;GF51,$AO51&amp;$AN51,0)),$F$6,0)),0)*$AL51</f>
        <v>0</v>
      </c>
      <c r="OG51" s="75">
        <f>IFERROR(IFERROR(IF(VLOOKUP($AN51&amp;GH51&amp;$AO51&amp;GI51,$AN$90:$AN$97,1,0)=$AN51&amp;GH51&amp;$AO51&amp;GI51,$F$5,IF(VLOOKUP(IF(GH51&gt;GI51,$AN51&amp;$AO51,IF(GH51&lt;GI51,$AO51&amp;$AN51,0)),$AO$90:$AO$97,1,0)=IF(GH51&gt;GI51,$AN51&amp;$AO51,IF(GH51&lt;GI51,$AO51&amp;$AN51,0)),$F$6,0)),IF(VLOOKUP(IF(GH51&gt;GI51,$AN51&amp;$AO51,IF(GH51&lt;GI51,$AO51&amp;$AN51,0)),$AO$90:$AO$97,1,0)=IF(GH51&gt;GI51,$AN51&amp;$AO51,IF(GH51&lt;GI51,$AO51&amp;$AN51,0)),$F$6,0)),0)*$AL51</f>
        <v>0</v>
      </c>
      <c r="OH51" s="75">
        <f>IFERROR(IFERROR(IF(VLOOKUP($AN51&amp;GK51&amp;$AO51&amp;GL51,$AN$90:$AN$97,1,0)=$AN51&amp;GK51&amp;$AO51&amp;GL51,$F$5,IF(VLOOKUP(IF(GK51&gt;GL51,$AN51&amp;$AO51,IF(GK51&lt;GL51,$AO51&amp;$AN51,0)),$AO$90:$AO$97,1,0)=IF(GK51&gt;GL51,$AN51&amp;$AO51,IF(GK51&lt;GL51,$AO51&amp;$AN51,0)),$F$6,0)),IF(VLOOKUP(IF(GK51&gt;GL51,$AN51&amp;$AO51,IF(GK51&lt;GL51,$AO51&amp;$AN51,0)),$AO$90:$AO$97,1,0)=IF(GK51&gt;GL51,$AN51&amp;$AO51,IF(GK51&lt;GL51,$AO51&amp;$AN51,0)),$F$6,0)),0)*$AL51</f>
        <v>0</v>
      </c>
      <c r="OI51" s="75">
        <f>IFERROR(IFERROR(IF(VLOOKUP($AN51&amp;GN51&amp;$AO51&amp;GO51,$AN$90:$AN$97,1,0)=$AN51&amp;GN51&amp;$AO51&amp;GO51,$F$5,IF(VLOOKUP(IF(GN51&gt;GO51,$AN51&amp;$AO51,IF(GN51&lt;GO51,$AO51&amp;$AN51,0)),$AO$90:$AO$97,1,0)=IF(GN51&gt;GO51,$AN51&amp;$AO51,IF(GN51&lt;GO51,$AO51&amp;$AN51,0)),$F$6,0)),IF(VLOOKUP(IF(GN51&gt;GO51,$AN51&amp;$AO51,IF(GN51&lt;GO51,$AO51&amp;$AN51,0)),$AO$90:$AO$97,1,0)=IF(GN51&gt;GO51,$AN51&amp;$AO51,IF(GN51&lt;GO51,$AO51&amp;$AN51,0)),$F$6,0)),0)*$AL51</f>
        <v>0</v>
      </c>
      <c r="OJ51" s="75">
        <f>IFERROR(IFERROR(IF(VLOOKUP($AN51&amp;GQ51&amp;$AO51&amp;GR51,$AN$90:$AN$97,1,0)=$AN51&amp;GQ51&amp;$AO51&amp;GR51,$F$5,IF(VLOOKUP(IF(GQ51&gt;GR51,$AN51&amp;$AO51,IF(GQ51&lt;GR51,$AO51&amp;$AN51,0)),$AO$90:$AO$97,1,0)=IF(GQ51&gt;GR51,$AN51&amp;$AO51,IF(GQ51&lt;GR51,$AO51&amp;$AN51,0)),$F$6,0)),IF(VLOOKUP(IF(GQ51&gt;GR51,$AN51&amp;$AO51,IF(GQ51&lt;GR51,$AO51&amp;$AN51,0)),$AO$90:$AO$97,1,0)=IF(GQ51&gt;GR51,$AN51&amp;$AO51,IF(GQ51&lt;GR51,$AO51&amp;$AN51,0)),$F$6,0)),0)*$AL51</f>
        <v>0</v>
      </c>
      <c r="OK51" s="75">
        <f>IFERROR(IFERROR(IF(VLOOKUP($AN51&amp;GT51&amp;$AO51&amp;GU51,$AN$90:$AN$97,1,0)=$AN51&amp;GT51&amp;$AO51&amp;GU51,$F$5,IF(VLOOKUP(IF(GT51&gt;GU51,$AN51&amp;$AO51,IF(GT51&lt;GU51,$AO51&amp;$AN51,0)),$AO$90:$AO$97,1,0)=IF(GT51&gt;GU51,$AN51&amp;$AO51,IF(GT51&lt;GU51,$AO51&amp;$AN51,0)),$F$6,0)),IF(VLOOKUP(IF(GT51&gt;GU51,$AN51&amp;$AO51,IF(GT51&lt;GU51,$AO51&amp;$AN51,0)),$AO$90:$AO$97,1,0)=IF(GT51&gt;GU51,$AN51&amp;$AO51,IF(GT51&lt;GU51,$AO51&amp;$AN51,0)),$F$6,0)),0)*$AL51</f>
        <v>0</v>
      </c>
      <c r="OL51" s="75">
        <f>IFERROR(IFERROR(IF(VLOOKUP($AN51&amp;GW51&amp;$AO51&amp;GX51,$AN$90:$AN$97,1,0)=$AN51&amp;GW51&amp;$AO51&amp;GX51,$F$5,IF(VLOOKUP(IF(GW51&gt;GX51,$AN51&amp;$AO51,IF(GW51&lt;GX51,$AO51&amp;$AN51,0)),$AO$90:$AO$97,1,0)=IF(GW51&gt;GX51,$AN51&amp;$AO51,IF(GW51&lt;GX51,$AO51&amp;$AN51,0)),$F$6,0)),IF(VLOOKUP(IF(GW51&gt;GX51,$AN51&amp;$AO51,IF(GW51&lt;GX51,$AO51&amp;$AN51,0)),$AO$90:$AO$97,1,0)=IF(GW51&gt;GX51,$AN51&amp;$AO51,IF(GW51&lt;GX51,$AO51&amp;$AN51,0)),$F$6,0)),0)*$AL51</f>
        <v>0</v>
      </c>
      <c r="OM51" s="75">
        <f>IFERROR(IFERROR(IF(VLOOKUP($AN51&amp;GZ51&amp;$AO51&amp;HA51,$AN$90:$AN$97,1,0)=$AN51&amp;GZ51&amp;$AO51&amp;HA51,$F$5,IF(VLOOKUP(IF(GZ51&gt;HA51,$AN51&amp;$AO51,IF(GZ51&lt;HA51,$AO51&amp;$AN51,0)),$AO$90:$AO$97,1,0)=IF(GZ51&gt;HA51,$AN51&amp;$AO51,IF(GZ51&lt;HA51,$AO51&amp;$AN51,0)),$F$6,0)),IF(VLOOKUP(IF(GZ51&gt;HA51,$AN51&amp;$AO51,IF(GZ51&lt;HA51,$AO51&amp;$AN51,0)),$AO$90:$AO$97,1,0)=IF(GZ51&gt;HA51,$AN51&amp;$AO51,IF(GZ51&lt;HA51,$AO51&amp;$AN51,0)),$F$6,0)),0)*$AL51</f>
        <v>0</v>
      </c>
      <c r="ON51" s="75">
        <f>IFERROR(IFERROR(IF(VLOOKUP($AN51&amp;HC51&amp;$AO51&amp;HD51,$AN$90:$AN$97,1,0)=$AN51&amp;HC51&amp;$AO51&amp;HD51,$F$5,IF(VLOOKUP(IF(HC51&gt;HD51,$AN51&amp;$AO51,IF(HC51&lt;HD51,$AO51&amp;$AN51,0)),$AO$90:$AO$97,1,0)=IF(HC51&gt;HD51,$AN51&amp;$AO51,IF(HC51&lt;HD51,$AO51&amp;$AN51,0)),$F$6,0)),IF(VLOOKUP(IF(HC51&gt;HD51,$AN51&amp;$AO51,IF(HC51&lt;HD51,$AO51&amp;$AN51,0)),$AO$90:$AO$97,1,0)=IF(HC51&gt;HD51,$AN51&amp;$AO51,IF(HC51&lt;HD51,$AO51&amp;$AN51,0)),$F$6,0)),0)*$AL51</f>
        <v>0</v>
      </c>
      <c r="OO51" s="75">
        <f>IFERROR(IFERROR(IF(VLOOKUP($AN51&amp;HF51&amp;$AO51&amp;HG51,$AN$90:$AN$97,1,0)=$AN51&amp;HF51&amp;$AO51&amp;HG51,$F$5,IF(VLOOKUP(IF(HF51&gt;HG51,$AN51&amp;$AO51,IF(HF51&lt;HG51,$AO51&amp;$AN51,0)),$AO$90:$AO$97,1,0)=IF(HF51&gt;HG51,$AN51&amp;$AO51,IF(HF51&lt;HG51,$AO51&amp;$AN51,0)),$F$6,0)),IF(VLOOKUP(IF(HF51&gt;HG51,$AN51&amp;$AO51,IF(HF51&lt;HG51,$AO51&amp;$AN51,0)),$AO$90:$AO$97,1,0)=IF(HF51&gt;HG51,$AN51&amp;$AO51,IF(HF51&lt;HG51,$AO51&amp;$AN51,0)),$F$6,0)),0)*$AL51</f>
        <v>0</v>
      </c>
      <c r="OP51" s="75">
        <f>IFERROR(IFERROR(IF(VLOOKUP($AN51&amp;HI51&amp;$AO51&amp;HJ51,$AN$90:$AN$97,1,0)=$AN51&amp;HI51&amp;$AO51&amp;HJ51,$F$5,IF(VLOOKUP(IF(HI51&gt;HJ51,$AN51&amp;$AO51,IF(HI51&lt;HJ51,$AO51&amp;$AN51,0)),$AO$90:$AO$97,1,0)=IF(HI51&gt;HJ51,$AN51&amp;$AO51,IF(HI51&lt;HJ51,$AO51&amp;$AN51,0)),$F$6,0)),IF(VLOOKUP(IF(HI51&gt;HJ51,$AN51&amp;$AO51,IF(HI51&lt;HJ51,$AO51&amp;$AN51,0)),$AO$90:$AO$97,1,0)=IF(HI51&gt;HJ51,$AN51&amp;$AO51,IF(HI51&lt;HJ51,$AO51&amp;$AN51,0)),$F$6,0)),0)*$AL51</f>
        <v>0</v>
      </c>
      <c r="OQ51" s="75">
        <f>IFERROR(IFERROR(IF(VLOOKUP($AN51&amp;HL51&amp;$AO51&amp;HM51,$AN$90:$AN$97,1,0)=$AN51&amp;HL51&amp;$AO51&amp;HM51,$F$5,IF(VLOOKUP(IF(HL51&gt;HM51,$AN51&amp;$AO51,IF(HL51&lt;HM51,$AO51&amp;$AN51,0)),$AO$90:$AO$97,1,0)=IF(HL51&gt;HM51,$AN51&amp;$AO51,IF(HL51&lt;HM51,$AO51&amp;$AN51,0)),$F$6,0)),IF(VLOOKUP(IF(HL51&gt;HM51,$AN51&amp;$AO51,IF(HL51&lt;HM51,$AO51&amp;$AN51,0)),$AO$90:$AO$97,1,0)=IF(HL51&gt;HM51,$AN51&amp;$AO51,IF(HL51&lt;HM51,$AO51&amp;$AN51,0)),$F$6,0)),0)*$AL51</f>
        <v>0</v>
      </c>
      <c r="OR51" s="75">
        <f>IFERROR(IFERROR(IF(VLOOKUP($AN51&amp;HO51&amp;$AO51&amp;HP51,$AN$90:$AN$97,1,0)=$AN51&amp;HO51&amp;$AO51&amp;HP51,$F$5,IF(VLOOKUP(IF(HO51&gt;HP51,$AN51&amp;$AO51,IF(HO51&lt;HP51,$AO51&amp;$AN51,0)),$AO$90:$AO$97,1,0)=IF(HO51&gt;HP51,$AN51&amp;$AO51,IF(HO51&lt;HP51,$AO51&amp;$AN51,0)),$F$6,0)),IF(VLOOKUP(IF(HO51&gt;HP51,$AN51&amp;$AO51,IF(HO51&lt;HP51,$AO51&amp;$AN51,0)),$AO$90:$AO$97,1,0)=IF(HO51&gt;HP51,$AN51&amp;$AO51,IF(HO51&lt;HP51,$AO51&amp;$AN51,0)),$F$6,0)),0)*$AL51</f>
        <v>0</v>
      </c>
      <c r="OS51" s="75">
        <f>IFERROR(IFERROR(IF(VLOOKUP($AN51&amp;HR51&amp;$AO51&amp;HS51,$AN$90:$AN$97,1,0)=$AN51&amp;HR51&amp;$AO51&amp;HS51,$F$5,IF(VLOOKUP(IF(HR51&gt;HS51,$AN51&amp;$AO51,IF(HR51&lt;HS51,$AO51&amp;$AN51,0)),$AO$90:$AO$97,1,0)=IF(HR51&gt;HS51,$AN51&amp;$AO51,IF(HR51&lt;HS51,$AO51&amp;$AN51,0)),$F$6,0)),IF(VLOOKUP(IF(HR51&gt;HS51,$AN51&amp;$AO51,IF(HR51&lt;HS51,$AO51&amp;$AN51,0)),$AO$90:$AO$97,1,0)=IF(HR51&gt;HS51,$AN51&amp;$AO51,IF(HR51&lt;HS51,$AO51&amp;$AN51,0)),$F$6,0)),0)*$AL51</f>
        <v>0</v>
      </c>
      <c r="OT51" s="75">
        <f>IFERROR(IFERROR(IF(VLOOKUP($AN51&amp;HU51&amp;$AO51&amp;HV51,$AN$90:$AN$97,1,0)=$AN51&amp;HU51&amp;$AO51&amp;HV51,$F$5,IF(VLOOKUP(IF(HU51&gt;HV51,$AN51&amp;$AO51,IF(HU51&lt;HV51,$AO51&amp;$AN51,0)),$AO$90:$AO$97,1,0)=IF(HU51&gt;HV51,$AN51&amp;$AO51,IF(HU51&lt;HV51,$AO51&amp;$AN51,0)),$F$6,0)),IF(VLOOKUP(IF(HU51&gt;HV51,$AN51&amp;$AO51,IF(HU51&lt;HV51,$AO51&amp;$AN51,0)),$AO$90:$AO$97,1,0)=IF(HU51&gt;HV51,$AN51&amp;$AO51,IF(HU51&lt;HV51,$AO51&amp;$AN51,0)),$F$6,0)),0)*$AL51</f>
        <v>0</v>
      </c>
      <c r="OU51" s="75">
        <f>IFERROR(IFERROR(IF(VLOOKUP($AN51&amp;HX51&amp;$AO51&amp;HY51,$AN$90:$AN$97,1,0)=$AN51&amp;HX51&amp;$AO51&amp;HY51,$F$5,IF(VLOOKUP(IF(HX51&gt;HY51,$AN51&amp;$AO51,IF(HX51&lt;HY51,$AO51&amp;$AN51,0)),$AO$90:$AO$97,1,0)=IF(HX51&gt;HY51,$AN51&amp;$AO51,IF(HX51&lt;HY51,$AO51&amp;$AN51,0)),$F$6,0)),IF(VLOOKUP(IF(HX51&gt;HY51,$AN51&amp;$AO51,IF(HX51&lt;HY51,$AO51&amp;$AN51,0)),$AO$90:$AO$97,1,0)=IF(HX51&gt;HY51,$AN51&amp;$AO51,IF(HX51&lt;HY51,$AO51&amp;$AN51,0)),$F$6,0)),0)*$AL51</f>
        <v>0</v>
      </c>
      <c r="OV51" s="75">
        <f>IFERROR(IFERROR(IF(VLOOKUP($AN51&amp;IA51&amp;$AO51&amp;IB51,$AN$90:$AN$97,1,0)=$AN51&amp;IA51&amp;$AO51&amp;IB51,$F$5,IF(VLOOKUP(IF(IA51&gt;IB51,$AN51&amp;$AO51,IF(IA51&lt;IB51,$AO51&amp;$AN51,0)),$AO$90:$AO$97,1,0)=IF(IA51&gt;IB51,$AN51&amp;$AO51,IF(IA51&lt;IB51,$AO51&amp;$AN51,0)),$F$6,0)),IF(VLOOKUP(IF(IA51&gt;IB51,$AN51&amp;$AO51,IF(IA51&lt;IB51,$AO51&amp;$AN51,0)),$AO$90:$AO$97,1,0)=IF(IA51&gt;IB51,$AN51&amp;$AO51,IF(IA51&lt;IB51,$AO51&amp;$AN51,0)),$F$6,0)),0)*$AL51</f>
        <v>0</v>
      </c>
      <c r="OW51" s="75">
        <f>IFERROR(IFERROR(IF(VLOOKUP($AN51&amp;ID51&amp;$AO51&amp;IE51,$AN$90:$AN$97,1,0)=$AN51&amp;ID51&amp;$AO51&amp;IE51,$F$5,IF(VLOOKUP(IF(ID51&gt;IE51,$AN51&amp;$AO51,IF(ID51&lt;IE51,$AO51&amp;$AN51,0)),$AO$90:$AO$97,1,0)=IF(ID51&gt;IE51,$AN51&amp;$AO51,IF(ID51&lt;IE51,$AO51&amp;$AN51,0)),$F$6,0)),IF(VLOOKUP(IF(ID51&gt;IE51,$AN51&amp;$AO51,IF(ID51&lt;IE51,$AO51&amp;$AN51,0)),$AO$90:$AO$97,1,0)=IF(ID51&gt;IE51,$AN51&amp;$AO51,IF(ID51&lt;IE51,$AO51&amp;$AN51,0)),$F$6,0)),0)*$AL51</f>
        <v>0</v>
      </c>
      <c r="OX51" s="75">
        <f>IFERROR(IFERROR(IF(VLOOKUP($AN51&amp;IG51&amp;$AO51&amp;IH51,$AN$90:$AN$97,1,0)=$AN51&amp;IG51&amp;$AO51&amp;IH51,$F$5,IF(VLOOKUP(IF(IG51&gt;IH51,$AN51&amp;$AO51,IF(IG51&lt;IH51,$AO51&amp;$AN51,0)),$AO$90:$AO$97,1,0)=IF(IG51&gt;IH51,$AN51&amp;$AO51,IF(IG51&lt;IH51,$AO51&amp;$AN51,0)),$F$6,0)),IF(VLOOKUP(IF(IG51&gt;IH51,$AN51&amp;$AO51,IF(IG51&lt;IH51,$AO51&amp;$AN51,0)),$AO$90:$AO$97,1,0)=IF(IG51&gt;IH51,$AN51&amp;$AO51,IF(IG51&lt;IH51,$AO51&amp;$AN51,0)),$F$6,0)),0)*$AL51</f>
        <v>0</v>
      </c>
      <c r="OY51" s="75">
        <f>IFERROR(IFERROR(IF(VLOOKUP($AN51&amp;IJ51&amp;$AO51&amp;IK51,$AN$90:$AN$97,1,0)=$AN51&amp;IJ51&amp;$AO51&amp;IK51,$F$5,IF(VLOOKUP(IF(IJ51&gt;IK51,$AN51&amp;$AO51,IF(IJ51&lt;IK51,$AO51&amp;$AN51,0)),$AO$90:$AO$97,1,0)=IF(IJ51&gt;IK51,$AN51&amp;$AO51,IF(IJ51&lt;IK51,$AO51&amp;$AN51,0)),$F$6,0)),IF(VLOOKUP(IF(IJ51&gt;IK51,$AN51&amp;$AO51,IF(IJ51&lt;IK51,$AO51&amp;$AN51,0)),$AO$90:$AO$97,1,0)=IF(IJ51&gt;IK51,$AN51&amp;$AO51,IF(IJ51&lt;IK51,$AO51&amp;$AN51,0)),$F$6,0)),0)*$AL51</f>
        <v>0</v>
      </c>
      <c r="OZ51" s="75">
        <f>IFERROR(IFERROR(IF(VLOOKUP($AN51&amp;IM51&amp;$AO51&amp;IN51,$AN$90:$AN$97,1,0)=$AN51&amp;IM51&amp;$AO51&amp;IN51,$F$5,IF(VLOOKUP(IF(IM51&gt;IN51,$AN51&amp;$AO51,IF(IM51&lt;IN51,$AO51&amp;$AN51,0)),$AO$90:$AO$97,1,0)=IF(IM51&gt;IN51,$AN51&amp;$AO51,IF(IM51&lt;IN51,$AO51&amp;$AN51,0)),$F$6,0)),IF(VLOOKUP(IF(IM51&gt;IN51,$AN51&amp;$AO51,IF(IM51&lt;IN51,$AO51&amp;$AN51,0)),$AO$90:$AO$97,1,0)=IF(IM51&gt;IN51,$AN51&amp;$AO51,IF(IM51&lt;IN51,$AO51&amp;$AN51,0)),$F$6,0)),0)*$AL51</f>
        <v>0</v>
      </c>
      <c r="PA51" s="75">
        <f>IFERROR(IFERROR(IF(VLOOKUP($AN51&amp;IP51&amp;$AO51&amp;IQ51,$AN$90:$AN$97,1,0)=$AN51&amp;IP51&amp;$AO51&amp;IQ51,$F$5,IF(VLOOKUP(IF(IP51&gt;IQ51,$AN51&amp;$AO51,IF(IP51&lt;IQ51,$AO51&amp;$AN51,0)),$AO$90:$AO$97,1,0)=IF(IP51&gt;IQ51,$AN51&amp;$AO51,IF(IP51&lt;IQ51,$AO51&amp;$AN51,0)),$F$6,0)),IF(VLOOKUP(IF(IP51&gt;IQ51,$AN51&amp;$AO51,IF(IP51&lt;IQ51,$AO51&amp;$AN51,0)),$AO$90:$AO$97,1,0)=IF(IP51&gt;IQ51,$AN51&amp;$AO51,IF(IP51&lt;IQ51,$AO51&amp;$AN51,0)),$F$6,0)),0)*$AL51</f>
        <v>0</v>
      </c>
      <c r="PB51" s="75">
        <f>IFERROR(IFERROR(IF(VLOOKUP($AN51&amp;IS51&amp;$AO51&amp;IT51,$AN$90:$AN$97,1,0)=$AN51&amp;IS51&amp;$AO51&amp;IT51,$F$5,IF(VLOOKUP(IF(IS51&gt;IT51,$AN51&amp;$AO51,IF(IS51&lt;IT51,$AO51&amp;$AN51,0)),$AO$90:$AO$97,1,0)=IF(IS51&gt;IT51,$AN51&amp;$AO51,IF(IS51&lt;IT51,$AO51&amp;$AN51,0)),$F$6,0)),IF(VLOOKUP(IF(IS51&gt;IT51,$AN51&amp;$AO51,IF(IS51&lt;IT51,$AO51&amp;$AN51,0)),$AO$90:$AO$97,1,0)=IF(IS51&gt;IT51,$AN51&amp;$AO51,IF(IS51&lt;IT51,$AO51&amp;$AN51,0)),$F$6,0)),0)*$AL51</f>
        <v>0</v>
      </c>
      <c r="PC51" s="75">
        <f>IFERROR(IFERROR(IF(VLOOKUP($AN51&amp;IV51&amp;$AO51&amp;IW51,$AN$90:$AN$97,1,0)=$AN51&amp;IV51&amp;$AO51&amp;IW51,$F$5,IF(VLOOKUP(IF(IV51&gt;IW51,$AN51&amp;$AO51,IF(IV51&lt;IW51,$AO51&amp;$AN51,0)),$AO$90:$AO$97,1,0)=IF(IV51&gt;IW51,$AN51&amp;$AO51,IF(IV51&lt;IW51,$AO51&amp;$AN51,0)),$F$6,0)),IF(VLOOKUP(IF(IV51&gt;IW51,$AN51&amp;$AO51,IF(IV51&lt;IW51,$AO51&amp;$AN51,0)),$AO$90:$AO$97,1,0)=IF(IV51&gt;IW51,$AN51&amp;$AO51,IF(IV51&lt;IW51,$AO51&amp;$AN51,0)),$F$6,0)),0)*$AL51</f>
        <v>0</v>
      </c>
      <c r="PD51" s="75">
        <f>IFERROR(IFERROR(IF(VLOOKUP($AN51&amp;IY51&amp;$AO51&amp;IZ51,$AN$90:$AN$97,1,0)=$AN51&amp;IY51&amp;$AO51&amp;IZ51,$F$5,IF(VLOOKUP(IF(IY51&gt;IZ51,$AN51&amp;$AO51,IF(IY51&lt;IZ51,$AO51&amp;$AN51,0)),$AO$90:$AO$97,1,0)=IF(IY51&gt;IZ51,$AN51&amp;$AO51,IF(IY51&lt;IZ51,$AO51&amp;$AN51,0)),$F$6,0)),IF(VLOOKUP(IF(IY51&gt;IZ51,$AN51&amp;$AO51,IF(IY51&lt;IZ51,$AO51&amp;$AN51,0)),$AO$90:$AO$97,1,0)=IF(IY51&gt;IZ51,$AN51&amp;$AO51,IF(IY51&lt;IZ51,$AO51&amp;$AN51,0)),$F$6,0)),0)*$AL51</f>
        <v>0</v>
      </c>
      <c r="PE51" s="75">
        <f>IFERROR(IFERROR(IF(VLOOKUP($AN51&amp;JB51&amp;$AO51&amp;JC51,$AN$90:$AN$97,1,0)=$AN51&amp;JB51&amp;$AO51&amp;JC51,$F$5,IF(VLOOKUP(IF(JB51&gt;JC51,$AN51&amp;$AO51,IF(JB51&lt;JC51,$AO51&amp;$AN51,0)),$AO$90:$AO$97,1,0)=IF(JB51&gt;JC51,$AN51&amp;$AO51,IF(JB51&lt;JC51,$AO51&amp;$AN51,0)),$F$6,0)),IF(VLOOKUP(IF(JB51&gt;JC51,$AN51&amp;$AO51,IF(JB51&lt;JC51,$AO51&amp;$AN51,0)),$AO$90:$AO$97,1,0)=IF(JB51&gt;JC51,$AN51&amp;$AO51,IF(JB51&lt;JC51,$AO51&amp;$AN51,0)),$F$6,0)),0)*$AL51</f>
        <v>0</v>
      </c>
      <c r="PF51" s="75">
        <f>IFERROR(IFERROR(IF(VLOOKUP($AN51&amp;JE51&amp;$AO51&amp;JF51,$AN$90:$AN$97,1,0)=$AN51&amp;JE51&amp;$AO51&amp;JF51,$F$5,IF(VLOOKUP(IF(JE51&gt;JF51,$AN51&amp;$AO51,IF(JE51&lt;JF51,$AO51&amp;$AN51,0)),$AO$90:$AO$97,1,0)=IF(JE51&gt;JF51,$AN51&amp;$AO51,IF(JE51&lt;JF51,$AO51&amp;$AN51,0)),$F$6,0)),IF(VLOOKUP(IF(JE51&gt;JF51,$AN51&amp;$AO51,IF(JE51&lt;JF51,$AO51&amp;$AN51,0)),$AO$90:$AO$97,1,0)=IF(JE51&gt;JF51,$AN51&amp;$AO51,IF(JE51&lt;JF51,$AO51&amp;$AN51,0)),$F$6,0)),0)*$AL51</f>
        <v>0</v>
      </c>
      <c r="PG51" s="75">
        <f>IFERROR(IFERROR(IF(VLOOKUP($AN51&amp;JH51&amp;$AO51&amp;JI51,$AN$90:$AN$97,1,0)=$AN51&amp;JH51&amp;$AO51&amp;JI51,$F$5,IF(VLOOKUP(IF(JH51&gt;JI51,$AN51&amp;$AO51,IF(JH51&lt;JI51,$AO51&amp;$AN51,0)),$AO$90:$AO$97,1,0)=IF(JH51&gt;JI51,$AN51&amp;$AO51,IF(JH51&lt;JI51,$AO51&amp;$AN51,0)),$F$6,0)),IF(VLOOKUP(IF(JH51&gt;JI51,$AN51&amp;$AO51,IF(JH51&lt;JI51,$AO51&amp;$AN51,0)),$AO$90:$AO$97,1,0)=IF(JH51&gt;JI51,$AN51&amp;$AO51,IF(JH51&lt;JI51,$AO51&amp;$AN51,0)),$F$6,0)),0)*$AL51</f>
        <v>0</v>
      </c>
      <c r="PH51" s="75">
        <f>IFERROR(IFERROR(IF(VLOOKUP($AN51&amp;JK51&amp;$AO51&amp;JL51,$AN$90:$AN$97,1,0)=$AN51&amp;JK51&amp;$AO51&amp;JL51,$F$5,IF(VLOOKUP(IF(JK51&gt;JL51,$AN51&amp;$AO51,IF(JK51&lt;JL51,$AO51&amp;$AN51,0)),$AO$90:$AO$97,1,0)=IF(JK51&gt;JL51,$AN51&amp;$AO51,IF(JK51&lt;JL51,$AO51&amp;$AN51,0)),$F$6,0)),IF(VLOOKUP(IF(JK51&gt;JL51,$AN51&amp;$AO51,IF(JK51&lt;JL51,$AO51&amp;$AN51,0)),$AO$90:$AO$97,1,0)=IF(JK51&gt;JL51,$AN51&amp;$AO51,IF(JK51&lt;JL51,$AO51&amp;$AN51,0)),$F$6,0)),0)*$AL51</f>
        <v>0</v>
      </c>
      <c r="PI51" s="75">
        <f>IFERROR(IFERROR(IF(VLOOKUP($AN51&amp;JN51&amp;$AO51&amp;JO51,$AN$90:$AN$97,1,0)=$AN51&amp;JN51&amp;$AO51&amp;JO51,$F$5,IF(VLOOKUP(IF(JN51&gt;JO51,$AN51&amp;$AO51,IF(JN51&lt;JO51,$AO51&amp;$AN51,0)),$AO$90:$AO$97,1,0)=IF(JN51&gt;JO51,$AN51&amp;$AO51,IF(JN51&lt;JO51,$AO51&amp;$AN51,0)),$F$6,0)),IF(VLOOKUP(IF(JN51&gt;JO51,$AN51&amp;$AO51,IF(JN51&lt;JO51,$AO51&amp;$AN51,0)),$AO$90:$AO$97,1,0)=IF(JN51&gt;JO51,$AN51&amp;$AO51,IF(JN51&lt;JO51,$AO51&amp;$AN51,0)),$F$6,0)),0)*$AL51</f>
        <v>0</v>
      </c>
      <c r="PJ51" s="75">
        <f>IFERROR(IFERROR(IF(VLOOKUP($AN51&amp;JQ51&amp;$AO51&amp;JR51,$AN$90:$AN$97,1,0)=$AN51&amp;JQ51&amp;$AO51&amp;JR51,$F$5,IF(VLOOKUP(IF(JQ51&gt;JR51,$AN51&amp;$AO51,IF(JQ51&lt;JR51,$AO51&amp;$AN51,0)),$AO$90:$AO$97,1,0)=IF(JQ51&gt;JR51,$AN51&amp;$AO51,IF(JQ51&lt;JR51,$AO51&amp;$AN51,0)),$F$6,0)),IF(VLOOKUP(IF(JQ51&gt;JR51,$AN51&amp;$AO51,IF(JQ51&lt;JR51,$AO51&amp;$AN51,0)),$AO$90:$AO$97,1,0)=IF(JQ51&gt;JR51,$AN51&amp;$AO51,IF(JQ51&lt;JR51,$AO51&amp;$AN51,0)),$F$6,0)),0)*$AL51</f>
        <v>0</v>
      </c>
      <c r="PK51" s="75">
        <f>IFERROR(IFERROR(IF(VLOOKUP($AN51&amp;JT51&amp;$AO51&amp;JU51,$AN$90:$AN$97,1,0)=$AN51&amp;JT51&amp;$AO51&amp;JU51,$F$5,IF(VLOOKUP(IF(JT51&gt;JU51,$AN51&amp;$AO51,IF(JT51&lt;JU51,$AO51&amp;$AN51,0)),$AO$90:$AO$97,1,0)=IF(JT51&gt;JU51,$AN51&amp;$AO51,IF(JT51&lt;JU51,$AO51&amp;$AN51,0)),$F$6,0)),IF(VLOOKUP(IF(JT51&gt;JU51,$AN51&amp;$AO51,IF(JT51&lt;JU51,$AO51&amp;$AN51,0)),$AO$90:$AO$97,1,0)=IF(JT51&gt;JU51,$AN51&amp;$AO51,IF(JT51&lt;JU51,$AO51&amp;$AN51,0)),$F$6,0)),0)*$AL51</f>
        <v>0</v>
      </c>
      <c r="PL51" s="75">
        <f>IFERROR(IFERROR(IF(VLOOKUP($AN51&amp;JW51&amp;$AO51&amp;JX51,$AN$90:$AN$97,1,0)=$AN51&amp;JW51&amp;$AO51&amp;JX51,$F$5,IF(VLOOKUP(IF(JW51&gt;JX51,$AN51&amp;$AO51,IF(JW51&lt;JX51,$AO51&amp;$AN51,0)),$AO$90:$AO$97,1,0)=IF(JW51&gt;JX51,$AN51&amp;$AO51,IF(JW51&lt;JX51,$AO51&amp;$AN51,0)),$F$6,0)),IF(VLOOKUP(IF(JW51&gt;JX51,$AN51&amp;$AO51,IF(JW51&lt;JX51,$AO51&amp;$AN51,0)),$AO$90:$AO$97,1,0)=IF(JW51&gt;JX51,$AN51&amp;$AO51,IF(JW51&lt;JX51,$AO51&amp;$AN51,0)),$F$6,0)),0)*$AL51</f>
        <v>0</v>
      </c>
      <c r="PM51" s="75">
        <f>IFERROR(IFERROR(IF(VLOOKUP($AN51&amp;JZ51&amp;$AO51&amp;KA51,$AN$90:$AN$97,1,0)=$AN51&amp;JZ51&amp;$AO51&amp;KA51,$F$5,IF(VLOOKUP(IF(JZ51&gt;KA51,$AN51&amp;$AO51,IF(JZ51&lt;KA51,$AO51&amp;$AN51,0)),$AO$90:$AO$97,1,0)=IF(JZ51&gt;KA51,$AN51&amp;$AO51,IF(JZ51&lt;KA51,$AO51&amp;$AN51,0)),$F$6,0)),IF(VLOOKUP(IF(JZ51&gt;KA51,$AN51&amp;$AO51,IF(JZ51&lt;KA51,$AO51&amp;$AN51,0)),$AO$90:$AO$97,1,0)=IF(JZ51&gt;KA51,$AN51&amp;$AO51,IF(JZ51&lt;KA51,$AO51&amp;$AN51,0)),$F$6,0)),0)*$AL51</f>
        <v>0</v>
      </c>
      <c r="PN51" s="75">
        <f>IFERROR(IFERROR(IF(VLOOKUP($AN51&amp;KC51&amp;$AO51&amp;KD51,$AN$90:$AN$97,1,0)=$AN51&amp;KC51&amp;$AO51&amp;KD51,$F$5,IF(VLOOKUP(IF(KC51&gt;KD51,$AN51&amp;$AO51,IF(KC51&lt;KD51,$AO51&amp;$AN51,0)),$AO$90:$AO$97,1,0)=IF(KC51&gt;KD51,$AN51&amp;$AO51,IF(KC51&lt;KD51,$AO51&amp;$AN51,0)),$F$6,0)),IF(VLOOKUP(IF(KC51&gt;KD51,$AN51&amp;$AO51,IF(KC51&lt;KD51,$AO51&amp;$AN51,0)),$AO$90:$AO$97,1,0)=IF(KC51&gt;KD51,$AN51&amp;$AO51,IF(KC51&lt;KD51,$AO51&amp;$AN51,0)),$F$6,0)),0)*$AL51</f>
        <v>0</v>
      </c>
      <c r="PO51" s="75">
        <f>IFERROR(IFERROR(IF(VLOOKUP($AN51&amp;KF51&amp;$AO51&amp;KG51,$AN$90:$AN$97,1,0)=$AN51&amp;KF51&amp;$AO51&amp;KG51,$F$5,IF(VLOOKUP(IF(KF51&gt;KG51,$AN51&amp;$AO51,IF(KF51&lt;KG51,$AO51&amp;$AN51,0)),$AO$90:$AO$97,1,0)=IF(KF51&gt;KG51,$AN51&amp;$AO51,IF(KF51&lt;KG51,$AO51&amp;$AN51,0)),$F$6,0)),IF(VLOOKUP(IF(KF51&gt;KG51,$AN51&amp;$AO51,IF(KF51&lt;KG51,$AO51&amp;$AN51,0)),$AO$90:$AO$97,1,0)=IF(KF51&gt;KG51,$AN51&amp;$AO51,IF(KF51&lt;KG51,$AO51&amp;$AN51,0)),$F$6,0)),0)*$AL51</f>
        <v>0</v>
      </c>
      <c r="PP51" s="75">
        <f>IFERROR(IFERROR(IF(VLOOKUP($AN51&amp;KI51&amp;$AO51&amp;KJ51,$AN$90:$AN$97,1,0)=$AN51&amp;KI51&amp;$AO51&amp;KJ51,$F$5,IF(VLOOKUP(IF(KI51&gt;KJ51,$AN51&amp;$AO51,IF(KI51&lt;KJ51,$AO51&amp;$AN51,0)),$AO$90:$AO$97,1,0)=IF(KI51&gt;KJ51,$AN51&amp;$AO51,IF(KI51&lt;KJ51,$AO51&amp;$AN51,0)),$F$6,0)),IF(VLOOKUP(IF(KI51&gt;KJ51,$AN51&amp;$AO51,IF(KI51&lt;KJ51,$AO51&amp;$AN51,0)),$AO$90:$AO$97,1,0)=IF(KI51&gt;KJ51,$AN51&amp;$AO51,IF(KI51&lt;KJ51,$AO51&amp;$AN51,0)),$F$6,0)),0)*$AL51</f>
        <v>0</v>
      </c>
      <c r="PQ51" s="75">
        <f>IFERROR(IFERROR(IF(VLOOKUP($AN51&amp;KL51&amp;$AO51&amp;KM51,$AN$90:$AN$97,1,0)=$AN51&amp;KL51&amp;$AO51&amp;KM51,$F$5,IF(VLOOKUP(IF(KL51&gt;KM51,$AN51&amp;$AO51,IF(KL51&lt;KM51,$AO51&amp;$AN51,0)),$AO$90:$AO$97,1,0)=IF(KL51&gt;KM51,$AN51&amp;$AO51,IF(KL51&lt;KM51,$AO51&amp;$AN51,0)),$F$6,0)),IF(VLOOKUP(IF(KL51&gt;KM51,$AN51&amp;$AO51,IF(KL51&lt;KM51,$AO51&amp;$AN51,0)),$AO$90:$AO$97,1,0)=IF(KL51&gt;KM51,$AN51&amp;$AO51,IF(KL51&lt;KM51,$AO51&amp;$AN51,0)),$F$6,0)),0)*$AL51</f>
        <v>0</v>
      </c>
      <c r="PR51" s="75">
        <f>IFERROR(IFERROR(IF(VLOOKUP($AN51&amp;KO51&amp;$AO51&amp;KP51,$AN$90:$AN$97,1,0)=$AN51&amp;KO51&amp;$AO51&amp;KP51,$F$5,IF(VLOOKUP(IF(KO51&gt;KP51,$AN51&amp;$AO51,IF(KO51&lt;KP51,$AO51&amp;$AN51,0)),$AO$90:$AO$97,1,0)=IF(KO51&gt;KP51,$AN51&amp;$AO51,IF(KO51&lt;KP51,$AO51&amp;$AN51,0)),$F$6,0)),IF(VLOOKUP(IF(KO51&gt;KP51,$AN51&amp;$AO51,IF(KO51&lt;KP51,$AO51&amp;$AN51,0)),$AO$90:$AO$97,1,0)=IF(KO51&gt;KP51,$AN51&amp;$AO51,IF(KO51&lt;KP51,$AO51&amp;$AN51,0)),$F$6,0)),0)*$AL51</f>
        <v>0</v>
      </c>
      <c r="PS51" s="75">
        <f>IFERROR(IFERROR(IF(VLOOKUP($AN51&amp;KR51&amp;$AO51&amp;KS51,$AN$90:$AN$97,1,0)=$AN51&amp;KR51&amp;$AO51&amp;KS51,$F$5,IF(VLOOKUP(IF(KR51&gt;KS51,$AN51&amp;$AO51,IF(KR51&lt;KS51,$AO51&amp;$AN51,0)),$AO$90:$AO$97,1,0)=IF(KR51&gt;KS51,$AN51&amp;$AO51,IF(KR51&lt;KS51,$AO51&amp;$AN51,0)),$F$6,0)),IF(VLOOKUP(IF(KR51&gt;KS51,$AN51&amp;$AO51,IF(KR51&lt;KS51,$AO51&amp;$AN51,0)),$AO$90:$AO$97,1,0)=IF(KR51&gt;KS51,$AN51&amp;$AO51,IF(KR51&lt;KS51,$AO51&amp;$AN51,0)),$F$6,0)),0)*$AL51</f>
        <v>0</v>
      </c>
      <c r="PT51" s="75">
        <f>IFERROR(IFERROR(IF(VLOOKUP($AN51&amp;KU51&amp;$AO51&amp;KV51,$AN$90:$AN$97,1,0)=$AN51&amp;KU51&amp;$AO51&amp;KV51,$F$5,IF(VLOOKUP(IF(KU51&gt;KV51,$AN51&amp;$AO51,IF(KU51&lt;KV51,$AO51&amp;$AN51,0)),$AO$90:$AO$97,1,0)=IF(KU51&gt;KV51,$AN51&amp;$AO51,IF(KU51&lt;KV51,$AO51&amp;$AN51,0)),$F$6,0)),IF(VLOOKUP(IF(KU51&gt;KV51,$AN51&amp;$AO51,IF(KU51&lt;KV51,$AO51&amp;$AN51,0)),$AO$90:$AO$97,1,0)=IF(KU51&gt;KV51,$AN51&amp;$AO51,IF(KU51&lt;KV51,$AO51&amp;$AN51,0)),$F$6,0)),0)*$AL51</f>
        <v>0</v>
      </c>
      <c r="PU51" s="75">
        <f>IFERROR(IFERROR(IF(VLOOKUP($AN51&amp;KX51&amp;$AO51&amp;KY51,$AN$90:$AN$97,1,0)=$AN51&amp;KX51&amp;$AO51&amp;KY51,$F$5,IF(VLOOKUP(IF(KX51&gt;KY51,$AN51&amp;$AO51,IF(KX51&lt;KY51,$AO51&amp;$AN51,0)),$AO$90:$AO$97,1,0)=IF(KX51&gt;KY51,$AN51&amp;$AO51,IF(KX51&lt;KY51,$AO51&amp;$AN51,0)),$F$6,0)),IF(VLOOKUP(IF(KX51&gt;KY51,$AN51&amp;$AO51,IF(KX51&lt;KY51,$AO51&amp;$AN51,0)),$AO$90:$AO$97,1,0)=IF(KX51&gt;KY51,$AN51&amp;$AO51,IF(KX51&lt;KY51,$AO51&amp;$AN51,0)),$F$6,0)),0)*$AL51</f>
        <v>0</v>
      </c>
      <c r="PV51" s="75">
        <f>IFERROR(IFERROR(IF(VLOOKUP($AN51&amp;LA51&amp;$AO51&amp;LB51,$AN$90:$AN$97,1,0)=$AN51&amp;LA51&amp;$AO51&amp;LB51,$F$5,IF(VLOOKUP(IF(LA51&gt;LB51,$AN51&amp;$AO51,IF(LA51&lt;LB51,$AO51&amp;$AN51,0)),$AO$90:$AO$97,1,0)=IF(LA51&gt;LB51,$AN51&amp;$AO51,IF(LA51&lt;LB51,$AO51&amp;$AN51,0)),$F$6,0)),IF(VLOOKUP(IF(LA51&gt;LB51,$AN51&amp;$AO51,IF(LA51&lt;LB51,$AO51&amp;$AN51,0)),$AO$90:$AO$97,1,0)=IF(LA51&gt;LB51,$AN51&amp;$AO51,IF(LA51&lt;LB51,$AO51&amp;$AN51,0)),$F$6,0)),0)*$AL51</f>
        <v>0</v>
      </c>
      <c r="PW51" s="75">
        <f>IFERROR(IFERROR(IF(VLOOKUP($AN51&amp;LD51&amp;$AO51&amp;LE51,$AN$90:$AN$97,1,0)=$AN51&amp;LD51&amp;$AO51&amp;LE51,$F$5,IF(VLOOKUP(IF(LD51&gt;LE51,$AN51&amp;$AO51,IF(LD51&lt;LE51,$AO51&amp;$AN51,0)),$AO$90:$AO$97,1,0)=IF(LD51&gt;LE51,$AN51&amp;$AO51,IF(LD51&lt;LE51,$AO51&amp;$AN51,0)),$F$6,0)),IF(VLOOKUP(IF(LD51&gt;LE51,$AN51&amp;$AO51,IF(LD51&lt;LE51,$AO51&amp;$AN51,0)),$AO$90:$AO$97,1,0)=IF(LD51&gt;LE51,$AN51&amp;$AO51,IF(LD51&lt;LE51,$AO51&amp;$AN51,0)),$F$6,0)),0)*$AL51</f>
        <v>0</v>
      </c>
      <c r="PX51" s="75">
        <f>IFERROR(IFERROR(IF(VLOOKUP($AN51&amp;LG51&amp;$AO51&amp;LH51,$AN$90:$AN$97,1,0)=$AN51&amp;LG51&amp;$AO51&amp;LH51,$F$5,IF(VLOOKUP(IF(LG51&gt;LH51,$AN51&amp;$AO51,IF(LG51&lt;LH51,$AO51&amp;$AN51,0)),$AO$90:$AO$97,1,0)=IF(LG51&gt;LH51,$AN51&amp;$AO51,IF(LG51&lt;LH51,$AO51&amp;$AN51,0)),$F$6,0)),IF(VLOOKUP(IF(LG51&gt;LH51,$AN51&amp;$AO51,IF(LG51&lt;LH51,$AO51&amp;$AN51,0)),$AO$90:$AO$97,1,0)=IF(LG51&gt;LH51,$AN51&amp;$AO51,IF(LG51&lt;LH51,$AO51&amp;$AN51,0)),$F$6,0)),0)*$AL51</f>
        <v>0</v>
      </c>
      <c r="PY51" s="75">
        <f>IFERROR(IFERROR(IF(VLOOKUP($AN51&amp;LJ51&amp;$AO51&amp;LK51,$AN$90:$AN$97,1,0)=$AN51&amp;LJ51&amp;$AO51&amp;LK51,$F$5,IF(VLOOKUP(IF(LJ51&gt;LK51,$AN51&amp;$AO51,IF(LJ51&lt;LK51,$AO51&amp;$AN51,0)),$AO$90:$AO$97,1,0)=IF(LJ51&gt;LK51,$AN51&amp;$AO51,IF(LJ51&lt;LK51,$AO51&amp;$AN51,0)),$F$6,0)),IF(VLOOKUP(IF(LJ51&gt;LK51,$AN51&amp;$AO51,IF(LJ51&lt;LK51,$AO51&amp;$AN51,0)),$AO$90:$AO$97,1,0)=IF(LJ51&gt;LK51,$AN51&amp;$AO51,IF(LJ51&lt;LK51,$AO51&amp;$AN51,0)),$F$6,0)),0)*$AL51</f>
        <v>0</v>
      </c>
      <c r="PZ51" s="75">
        <f>IFERROR(IFERROR(IF(VLOOKUP($AN51&amp;LM51&amp;$AO51&amp;LN51,$AN$90:$AN$97,1,0)=$AN51&amp;LM51&amp;$AO51&amp;LN51,$F$5,IF(VLOOKUP(IF(LM51&gt;LN51,$AN51&amp;$AO51,IF(LM51&lt;LN51,$AO51&amp;$AN51,0)),$AO$90:$AO$97,1,0)=IF(LM51&gt;LN51,$AN51&amp;$AO51,IF(LM51&lt;LN51,$AO51&amp;$AN51,0)),$F$6,0)),IF(VLOOKUP(IF(LM51&gt;LN51,$AN51&amp;$AO51,IF(LM51&lt;LN51,$AO51&amp;$AN51,0)),$AO$90:$AO$97,1,0)=IF(LM51&gt;LN51,$AN51&amp;$AO51,IF(LM51&lt;LN51,$AO51&amp;$AN51,0)),$F$6,0)),0)*$AL51</f>
        <v>0</v>
      </c>
      <c r="QA51" s="75">
        <f>IFERROR(IFERROR(IF(VLOOKUP($AN51&amp;LP51&amp;$AO51&amp;LQ51,$AN$90:$AN$97,1,0)=$AN51&amp;LP51&amp;$AO51&amp;LQ51,$F$5,IF(VLOOKUP(IF(LP51&gt;LQ51,$AN51&amp;$AO51,IF(LP51&lt;LQ51,$AO51&amp;$AN51,0)),$AO$90:$AO$97,1,0)=IF(LP51&gt;LQ51,$AN51&amp;$AO51,IF(LP51&lt;LQ51,$AO51&amp;$AN51,0)),$F$6,0)),IF(VLOOKUP(IF(LP51&gt;LQ51,$AN51&amp;$AO51,IF(LP51&lt;LQ51,$AO51&amp;$AN51,0)),$AO$90:$AO$97,1,0)=IF(LP51&gt;LQ51,$AN51&amp;$AO51,IF(LP51&lt;LQ51,$AO51&amp;$AN51,0)),$F$6,0)),0)*$AL51</f>
        <v>0</v>
      </c>
      <c r="QB51" s="75">
        <f>IFERROR(IFERROR(IF(VLOOKUP($AN51&amp;LS51&amp;$AO51&amp;LT51,$AN$90:$AN$97,1,0)=$AN51&amp;LS51&amp;$AO51&amp;LT51,$F$5,IF(VLOOKUP(IF(LS51&gt;LT51,$AN51&amp;$AO51,IF(LS51&lt;LT51,$AO51&amp;$AN51,0)),$AO$90:$AO$97,1,0)=IF(LS51&gt;LT51,$AN51&amp;$AO51,IF(LS51&lt;LT51,$AO51&amp;$AN51,0)),$F$6,0)),IF(VLOOKUP(IF(LS51&gt;LT51,$AN51&amp;$AO51,IF(LS51&lt;LT51,$AO51&amp;$AN51,0)),$AO$90:$AO$97,1,0)=IF(LS51&gt;LT51,$AN51&amp;$AO51,IF(LS51&lt;LT51,$AO51&amp;$AN51,0)),$F$6,0)),0)*$AL51</f>
        <v>0</v>
      </c>
      <c r="QC51" s="75">
        <f>IFERROR(IFERROR(IF(VLOOKUP($AN51&amp;LV51&amp;$AO51&amp;LW51,$AN$90:$AN$97,1,0)=$AN51&amp;LV51&amp;$AO51&amp;LW51,$F$5,IF(VLOOKUP(IF(LV51&gt;LW51,$AN51&amp;$AO51,IF(LV51&lt;LW51,$AO51&amp;$AN51,0)),$AO$90:$AO$97,1,0)=IF(LV51&gt;LW51,$AN51&amp;$AO51,IF(LV51&lt;LW51,$AO51&amp;$AN51,0)),$F$6,0)),IF(VLOOKUP(IF(LV51&gt;LW51,$AN51&amp;$AO51,IF(LV51&lt;LW51,$AO51&amp;$AN51,0)),$AO$90:$AO$97,1,0)=IF(LV51&gt;LW51,$AN51&amp;$AO51,IF(LV51&lt;LW51,$AO51&amp;$AN51,0)),$F$6,0)),0)*$AL51</f>
        <v>0</v>
      </c>
      <c r="QD51" s="75">
        <f>IFERROR(IFERROR(IF(VLOOKUP($AN51&amp;LY51&amp;$AO51&amp;LZ51,$AN$90:$AN$97,1,0)=$AN51&amp;LY51&amp;$AO51&amp;LZ51,$F$5,IF(VLOOKUP(IF(LY51&gt;LZ51,$AN51&amp;$AO51,IF(LY51&lt;LZ51,$AO51&amp;$AN51,0)),$AO$90:$AO$97,1,0)=IF(LY51&gt;LZ51,$AN51&amp;$AO51,IF(LY51&lt;LZ51,$AO51&amp;$AN51,0)),$F$6,0)),IF(VLOOKUP(IF(LY51&gt;LZ51,$AN51&amp;$AO51,IF(LY51&lt;LZ51,$AO51&amp;$AN51,0)),$AO$90:$AO$97,1,0)=IF(LY51&gt;LZ51,$AN51&amp;$AO51,IF(LY51&lt;LZ51,$AO51&amp;$AN51,0)),$F$6,0)),0)*$AL51</f>
        <v>0</v>
      </c>
      <c r="QE51" s="75">
        <f>IFERROR(IFERROR(IF(VLOOKUP($AN51&amp;MB51&amp;$AO51&amp;MC51,$AN$90:$AN$97,1,0)=$AN51&amp;MB51&amp;$AO51&amp;MC51,$F$5,IF(VLOOKUP(IF(MB51&gt;MC51,$AN51&amp;$AO51,IF(MB51&lt;MC51,$AO51&amp;$AN51,0)),$AO$90:$AO$97,1,0)=IF(MB51&gt;MC51,$AN51&amp;$AO51,IF(MB51&lt;MC51,$AO51&amp;$AN51,0)),$F$6,0)),IF(VLOOKUP(IF(MB51&gt;MC51,$AN51&amp;$AO51,IF(MB51&lt;MC51,$AO51&amp;$AN51,0)),$AO$90:$AO$97,1,0)=IF(MB51&gt;MC51,$AN51&amp;$AO51,IF(MB51&lt;MC51,$AO51&amp;$AN51,0)),$F$6,0)),0)*$AL51</f>
        <v>0</v>
      </c>
      <c r="QF51" s="75">
        <f>IFERROR(IFERROR(IF(VLOOKUP($AN51&amp;ME51&amp;$AO51&amp;MF51,$AN$90:$AN$97,1,0)=$AN51&amp;ME51&amp;$AO51&amp;MF51,$F$5,IF(VLOOKUP(IF(ME51&gt;MF51,$AN51&amp;$AO51,IF(ME51&lt;MF51,$AO51&amp;$AN51,0)),$AO$90:$AO$97,1,0)=IF(ME51&gt;MF51,$AN51&amp;$AO51,IF(ME51&lt;MF51,$AO51&amp;$AN51,0)),$F$6,0)),IF(VLOOKUP(IF(ME51&gt;MF51,$AN51&amp;$AO51,IF(ME51&lt;MF51,$AO51&amp;$AN51,0)),$AO$90:$AO$97,1,0)=IF(ME51&gt;MF51,$AN51&amp;$AO51,IF(ME51&lt;MF51,$AO51&amp;$AN51,0)),$F$6,0)),0)*$AL51</f>
        <v>0</v>
      </c>
      <c r="QN51" s="13">
        <f>RANK(QQ51,$QQ$4:$QQ$69)+COUNTIF(QQ$4:QQ51,QQ51)-1</f>
        <v>48</v>
      </c>
      <c r="QO51" s="29">
        <f t="array" ref="QO51">SUM(IF(QQ51&lt;$QQ$4:$QQ$69,1/COUNTIF($QQ$4:$QQ$69,$QQ$4:$QQ$69)))+1</f>
        <v>1</v>
      </c>
      <c r="QP51" s="11" t="str">
        <f>Sheet3!R49</f>
        <v>N. Kalinic (Croatia)</v>
      </c>
      <c r="QQ51" s="13">
        <f t="shared" si="226"/>
        <v>0</v>
      </c>
    </row>
    <row r="52" spans="1:463">
      <c r="J52" s="10">
        <f t="shared" si="222"/>
        <v>49</v>
      </c>
      <c r="K52" s="39" t="str">
        <f>IFERROR(IF(L52="","",IF(ISNUMBER(MATCH(HLOOKUP($J52,$MK$74:$QF$89,($QG$79-$QG$74+1),0),K$4:K51,0)),"",HLOOKUP($J52,$MK$74:$QF$89,($QG$79-$QG$74+1),0))),"")</f>
        <v/>
      </c>
      <c r="L52" s="40" t="str">
        <f t="shared" si="215"/>
        <v/>
      </c>
      <c r="M52" s="41" t="str">
        <f t="array" ref="M52">IFERROR(IF(HLOOKUP($J52,$MK$74:$QF$89,($QG$83-$QG$74+1),0)=0,"",HLOOKUP($J52,$MK$74:$QF$89,($QG$83-$QG$74+1),0)),0)</f>
        <v/>
      </c>
      <c r="N52" s="10"/>
      <c r="O52" s="10">
        <f t="shared" si="223"/>
        <v>49</v>
      </c>
      <c r="P52" s="39" t="str">
        <f>IFERROR(IF(Q52="","",IF(ISNUMBER(MATCH(HLOOKUP($T52,$MK$75:$OP$89,($QG$80-$QG$75+1),0),P$4:P51,0)),"",HLOOKUP($T52,$MK$75:$OP$89,($QG$80-$QG$75+1),0))),"")</f>
        <v/>
      </c>
      <c r="Q52" s="40" t="str">
        <f t="shared" si="217"/>
        <v/>
      </c>
      <c r="R52" s="41" t="str">
        <f t="array" ref="R52">IFERROR(IF(HLOOKUP($O52,$MK$75:$QF$89,($QG$89-$QG$75+1),0)=0,"",HLOOKUP($O52,$MK$75:$QF$89,($QG$89-$QG$75+1),0)),0)</f>
        <v/>
      </c>
      <c r="S52" s="10"/>
      <c r="T52" s="10">
        <f t="shared" si="224"/>
        <v>49</v>
      </c>
      <c r="U52" s="39" t="str">
        <f>IFERROR(IF(V52="","",IF(ISNUMBER(MATCH(HLOOKUP($O52,$MK$76:$QF$89,($QG$81-$QG$76+1),0),U$4:U51,0)),"",HLOOKUP($O52,$MK$76:$QF$89,($QG$81-$QG$76+1),0))),"")</f>
        <v/>
      </c>
      <c r="V52" s="40" t="str">
        <f t="shared" si="225"/>
        <v/>
      </c>
      <c r="W52" s="41" t="str">
        <f t="array" ref="W52">IFERROR(IF(HLOOKUP($T52,$MK$76:$QF$89,($QG$87-$QG$76+1),0)=0,"",HLOOKUP($T52,$MK$76:$QF$89,($QG$87-$QG$76+1),0)),0)</f>
        <v/>
      </c>
      <c r="Y52" s="9">
        <v>21</v>
      </c>
      <c r="Z52" s="39" t="str">
        <f>IFERROR(IF(AA52="","",IF(ISNUMBER(MATCH(VLOOKUP($Y53,$QN$4:$QQ$69,2,0),Z$31:Z51,0)),"",VLOOKUP($Y53,$QN$4:$QQ$69,2,0))),"")</f>
        <v/>
      </c>
      <c r="AA52" s="40" t="str">
        <f t="shared" si="219"/>
        <v/>
      </c>
      <c r="AB52" s="42" t="str">
        <f t="shared" si="220"/>
        <v/>
      </c>
      <c r="AC52" s="43" t="str">
        <f t="shared" si="221"/>
        <v/>
      </c>
      <c r="AE52" s="29">
        <f t="array" ref="AE52">IFERROR(SUM(IF(AG52&lt;$AG$4:$AG$69,1/COUNTIF($AG$4:$AG$69,$AG$4:$AG$69)))+1,0)</f>
        <v>1</v>
      </c>
      <c r="AF52" s="44" t="str">
        <f>Sheet3!R50</f>
        <v>N. McGinn (N Ireland)</v>
      </c>
      <c r="AG52" s="45">
        <v>0</v>
      </c>
      <c r="AH52" s="29">
        <f t="shared" si="212"/>
        <v>15</v>
      </c>
      <c r="AL52" s="13">
        <f>IF(OR(ISBLANK('Euro 2016'!L80),ISBLANK('Euro 2016'!M80)),0,1)</f>
        <v>1</v>
      </c>
      <c r="AM52" s="11" t="s">
        <v>2577</v>
      </c>
      <c r="AN52" s="11" t="str">
        <f>IFERROR(VLOOKUP(IF(VLOOKUP($AM52,'Euro 2016'!$B$23:$N$87,10,0)="","",VLOOKUP($AM52,'Euro 2016'!$B$23:$N$87,10,0)),Sheet2!$A:$B,2,0),"")</f>
        <v>Germany</v>
      </c>
      <c r="AO52" s="11" t="str">
        <f>IFERROR(VLOOKUP(IF(VLOOKUP($AM52,'Euro 2016'!$B$23:$N$87,13,0)="","",VLOOKUP($AM52,'Euro 2016'!$B$23:$N$87,13,0)),Sheet2!$A:$B,2,0),"")</f>
        <v>Wales</v>
      </c>
      <c r="AQ52" s="13">
        <f>IFERROR(IF(VLOOKUP($AM52,'Euro 2016'!$B$23:$N$87,11,0)="","",VLOOKUP($AM52,'Euro 2016'!$B$23:$N$87,11,0)),"")</f>
        <v>3</v>
      </c>
      <c r="AR52" s="13">
        <f>IFERROR(IF(VLOOKUP($AM52,'Euro 2016'!$B$23:$N$87,12,0)="","",VLOOKUP($AM52,'Euro 2016'!$B$23:$N$87,12,0)),"")</f>
        <v>1</v>
      </c>
      <c r="AT52" s="46"/>
      <c r="AU52" s="47"/>
      <c r="AV52" s="55"/>
      <c r="AW52" s="48"/>
      <c r="AX52" s="49"/>
      <c r="AY52" s="55"/>
      <c r="AZ52" s="46"/>
      <c r="BA52" s="47"/>
      <c r="BB52" s="55"/>
      <c r="BC52" s="48"/>
      <c r="BD52" s="49"/>
      <c r="BE52" s="55"/>
      <c r="BF52" s="46"/>
      <c r="BG52" s="47"/>
      <c r="BH52" s="55"/>
      <c r="BI52" s="48"/>
      <c r="BJ52" s="49"/>
      <c r="BK52" s="55"/>
      <c r="BL52" s="46"/>
      <c r="BM52" s="47"/>
      <c r="BN52" s="55"/>
      <c r="BO52" s="48"/>
      <c r="BP52" s="49"/>
      <c r="BQ52" s="55"/>
      <c r="BR52" s="46"/>
      <c r="BS52" s="47"/>
      <c r="BT52" s="55"/>
      <c r="BU52" s="48"/>
      <c r="BV52" s="49"/>
      <c r="BW52" s="55"/>
      <c r="BX52" s="46"/>
      <c r="BY52" s="47"/>
      <c r="BZ52" s="55"/>
      <c r="CA52" s="48"/>
      <c r="CB52" s="49"/>
      <c r="CC52" s="55"/>
      <c r="CD52" s="46"/>
      <c r="CE52" s="47"/>
      <c r="CF52" s="55"/>
      <c r="CG52" s="48"/>
      <c r="CH52" s="49"/>
      <c r="CI52" s="55"/>
      <c r="CJ52" s="46"/>
      <c r="CK52" s="47"/>
      <c r="CL52" s="55"/>
      <c r="CM52" s="48"/>
      <c r="CN52" s="49"/>
      <c r="CO52" s="55"/>
      <c r="CP52" s="46"/>
      <c r="CQ52" s="47"/>
      <c r="CR52" s="55"/>
      <c r="CS52" s="48"/>
      <c r="CT52" s="49"/>
      <c r="CU52" s="55"/>
      <c r="CV52" s="46"/>
      <c r="CW52" s="47"/>
      <c r="CX52" s="55"/>
      <c r="CY52" s="48"/>
      <c r="CZ52" s="49"/>
      <c r="DA52" s="55"/>
      <c r="DB52" s="46"/>
      <c r="DC52" s="47"/>
      <c r="DD52" s="55"/>
      <c r="DE52" s="48"/>
      <c r="DF52" s="49"/>
      <c r="DG52" s="55"/>
      <c r="DH52" s="46"/>
      <c r="DI52" s="47"/>
      <c r="DJ52" s="55"/>
      <c r="DK52" s="48"/>
      <c r="DL52" s="49"/>
      <c r="DM52" s="55"/>
      <c r="DN52" s="46"/>
      <c r="DO52" s="47"/>
      <c r="DP52" s="55"/>
      <c r="DQ52" s="48"/>
      <c r="DR52" s="49"/>
      <c r="DS52" s="55"/>
      <c r="DT52" s="46"/>
      <c r="DU52" s="47"/>
      <c r="DV52" s="55"/>
      <c r="DW52" s="48"/>
      <c r="DX52" s="49"/>
      <c r="DY52" s="55"/>
      <c r="DZ52" s="46"/>
      <c r="EA52" s="47"/>
      <c r="EB52" s="55"/>
      <c r="EC52" s="48"/>
      <c r="ED52" s="49"/>
      <c r="EE52" s="55"/>
      <c r="EF52" s="46"/>
      <c r="EG52" s="47"/>
      <c r="EH52" s="55"/>
      <c r="EI52" s="48"/>
      <c r="EJ52" s="49"/>
      <c r="EK52" s="55"/>
      <c r="EL52" s="46"/>
      <c r="EM52" s="47"/>
      <c r="EN52" s="55"/>
      <c r="EO52" s="48"/>
      <c r="EP52" s="49"/>
      <c r="EQ52" s="55"/>
      <c r="ER52" s="46"/>
      <c r="ES52" s="47"/>
      <c r="ET52" s="55"/>
      <c r="EU52" s="48"/>
      <c r="EV52" s="49"/>
      <c r="EW52" s="55"/>
      <c r="EX52" s="46"/>
      <c r="EY52" s="47"/>
      <c r="EZ52" s="55"/>
      <c r="FA52" s="48"/>
      <c r="FB52" s="49"/>
      <c r="FC52" s="55"/>
      <c r="FD52" s="46"/>
      <c r="FE52" s="47"/>
      <c r="FF52" s="55"/>
      <c r="FG52" s="48"/>
      <c r="FH52" s="49"/>
      <c r="FI52" s="55"/>
      <c r="FJ52" s="46"/>
      <c r="FK52" s="47"/>
      <c r="FL52" s="55"/>
      <c r="FM52" s="48"/>
      <c r="FN52" s="49"/>
      <c r="FO52" s="55"/>
      <c r="FP52" s="46"/>
      <c r="FQ52" s="47"/>
      <c r="FR52" s="55"/>
      <c r="FS52" s="48"/>
      <c r="FT52" s="49"/>
      <c r="FU52" s="55"/>
      <c r="FV52" s="46"/>
      <c r="FW52" s="47"/>
      <c r="FX52" s="55"/>
      <c r="FY52" s="48"/>
      <c r="FZ52" s="49"/>
      <c r="GA52" s="55"/>
      <c r="GB52" s="46"/>
      <c r="GC52" s="47"/>
      <c r="GD52" s="55"/>
      <c r="GE52" s="48"/>
      <c r="GF52" s="49"/>
      <c r="GG52" s="55"/>
      <c r="GH52" s="46"/>
      <c r="GI52" s="47"/>
      <c r="GJ52" s="55"/>
      <c r="GK52" s="48"/>
      <c r="GL52" s="49"/>
      <c r="GM52" s="55"/>
      <c r="GN52" s="46"/>
      <c r="GO52" s="47"/>
      <c r="GP52" s="55"/>
      <c r="GQ52" s="48"/>
      <c r="GR52" s="49"/>
      <c r="GS52" s="55"/>
      <c r="GT52" s="46"/>
      <c r="GU52" s="47"/>
      <c r="GV52" s="55"/>
      <c r="GW52" s="48"/>
      <c r="GX52" s="49"/>
      <c r="GY52" s="55"/>
      <c r="GZ52" s="46"/>
      <c r="HA52" s="47"/>
      <c r="HB52" s="55"/>
      <c r="HC52" s="48"/>
      <c r="HD52" s="49"/>
      <c r="HE52" s="55"/>
      <c r="HF52" s="46"/>
      <c r="HG52" s="47"/>
      <c r="HH52" s="55"/>
      <c r="HI52" s="48"/>
      <c r="HJ52" s="49"/>
      <c r="HK52" s="55"/>
      <c r="HL52" s="46"/>
      <c r="HM52" s="47"/>
      <c r="HN52" s="55"/>
      <c r="HO52" s="48"/>
      <c r="HP52" s="49"/>
      <c r="HQ52" s="55"/>
      <c r="HR52" s="46"/>
      <c r="HS52" s="47"/>
      <c r="HT52" s="55"/>
      <c r="HU52" s="48"/>
      <c r="HV52" s="49"/>
      <c r="HW52" s="55"/>
      <c r="HX52" s="46"/>
      <c r="HY52" s="47"/>
      <c r="HZ52" s="55"/>
      <c r="IA52" s="48"/>
      <c r="IB52" s="49"/>
      <c r="IC52" s="55"/>
      <c r="ID52" s="46"/>
      <c r="IE52" s="47"/>
      <c r="IF52" s="55"/>
      <c r="IG52" s="48"/>
      <c r="IH52" s="49"/>
      <c r="II52" s="55"/>
      <c r="IJ52" s="46"/>
      <c r="IK52" s="47"/>
      <c r="IL52" s="55"/>
      <c r="IM52" s="48"/>
      <c r="IN52" s="49"/>
      <c r="IO52" s="55"/>
      <c r="IP52" s="46"/>
      <c r="IQ52" s="47"/>
      <c r="IR52" s="55"/>
      <c r="IS52" s="48"/>
      <c r="IT52" s="49"/>
      <c r="IU52" s="55"/>
      <c r="IV52" s="46"/>
      <c r="IW52" s="47"/>
      <c r="IX52" s="55"/>
      <c r="IY52" s="48"/>
      <c r="IZ52" s="49"/>
      <c r="JA52" s="55"/>
      <c r="JB52" s="46"/>
      <c r="JC52" s="47"/>
      <c r="JD52" s="55"/>
      <c r="JE52" s="48"/>
      <c r="JF52" s="49"/>
      <c r="JG52" s="55"/>
      <c r="JH52" s="46"/>
      <c r="JI52" s="47"/>
      <c r="JJ52" s="55"/>
      <c r="JK52" s="48"/>
      <c r="JL52" s="49"/>
      <c r="JM52" s="55"/>
      <c r="JN52" s="46"/>
      <c r="JO52" s="47"/>
      <c r="JP52" s="55"/>
      <c r="JQ52" s="48"/>
      <c r="JR52" s="49"/>
      <c r="JS52" s="55"/>
      <c r="JT52" s="46"/>
      <c r="JU52" s="47"/>
      <c r="JV52" s="55"/>
      <c r="JW52" s="48"/>
      <c r="JX52" s="49"/>
      <c r="JY52" s="55"/>
      <c r="JZ52" s="46"/>
      <c r="KA52" s="47"/>
      <c r="KB52" s="55"/>
      <c r="KC52" s="48"/>
      <c r="KD52" s="49"/>
      <c r="KE52" s="55"/>
      <c r="KF52" s="46"/>
      <c r="KG52" s="47"/>
      <c r="KH52" s="55"/>
      <c r="KI52" s="48"/>
      <c r="KJ52" s="49"/>
      <c r="KK52" s="55"/>
      <c r="KL52" s="46"/>
      <c r="KM52" s="47"/>
      <c r="KN52" s="55"/>
      <c r="KO52" s="48"/>
      <c r="KP52" s="49"/>
      <c r="KQ52" s="55"/>
      <c r="KR52" s="46"/>
      <c r="KS52" s="47"/>
      <c r="KT52" s="55"/>
      <c r="KU52" s="48"/>
      <c r="KV52" s="49"/>
      <c r="KW52" s="55"/>
      <c r="KX52" s="46"/>
      <c r="KY52" s="47"/>
      <c r="KZ52" s="55"/>
      <c r="LA52" s="48"/>
      <c r="LB52" s="49"/>
      <c r="LC52" s="55"/>
      <c r="LD52" s="46"/>
      <c r="LE52" s="47"/>
      <c r="LF52" s="55"/>
      <c r="LG52" s="48"/>
      <c r="LH52" s="49"/>
      <c r="LI52" s="55"/>
      <c r="LJ52" s="46"/>
      <c r="LK52" s="47"/>
      <c r="LL52" s="55"/>
      <c r="LM52" s="48"/>
      <c r="LN52" s="49"/>
      <c r="LO52" s="55"/>
      <c r="LP52" s="46"/>
      <c r="LQ52" s="47"/>
      <c r="LR52" s="55"/>
      <c r="LS52" s="48"/>
      <c r="LT52" s="49"/>
      <c r="LU52" s="55"/>
      <c r="LV52" s="46"/>
      <c r="LW52" s="47"/>
      <c r="LX52" s="55"/>
      <c r="LY52" s="48"/>
      <c r="LZ52" s="49"/>
      <c r="MA52" s="55"/>
      <c r="MB52" s="46"/>
      <c r="MC52" s="47"/>
      <c r="MD52" s="55"/>
      <c r="ME52" s="48"/>
      <c r="MF52" s="49"/>
      <c r="MG52" s="55"/>
      <c r="MH52" s="55"/>
      <c r="MI52" s="55"/>
      <c r="MJ52" s="55"/>
      <c r="MK52" s="13">
        <f>IFERROR(IFERROR(IF(VLOOKUP($AN52&amp;AT52&amp;$AO52&amp;AU52,$AN$98:$AN$101,1,0)=$AN52&amp;AT52&amp;$AO52&amp;AU52,$F$5,IF(VLOOKUP(IF(AT52&gt;AU52,$AN52&amp;$AO52,IF(AT52&lt;AU52,$AO52&amp;$AN52,0)),$AO$98:$AO$101,1,0)=IF(AT52&gt;AU52,$AN52&amp;$AO52,IF(AT52&lt;AU52,$AO52&amp;$AN52,0)),$F$6,0)),IF(VLOOKUP(IF(AT52&gt;AU52,$AN52&amp;$AO52,IF(AT52&lt;AU52,$AO52&amp;$AN52,0)),$AO$98:$AO$101,1,0)=IF(AT52&gt;AU52,$AN52&amp;$AO52,IF(AT52&lt;AU52,$AO52&amp;$AN52,0)),$F$6,0)),0)*$AL52</f>
        <v>0</v>
      </c>
      <c r="ML52" s="13">
        <f>IFERROR(IFERROR(IF(VLOOKUP($AN52&amp;AW52&amp;$AO52&amp;AX52,$AN$98:$AN$101,1,0)=$AN52&amp;AW52&amp;$AO52&amp;AX52,$F$5,IF(VLOOKUP(IF(AW52&gt;AX52,$AN52&amp;$AO52,IF(AW52&lt;AX52,$AO52&amp;$AN52,0)),$AO$98:$AO$101,1,0)=IF(AW52&gt;AX52,$AN52&amp;$AO52,IF(AW52&lt;AX52,$AO52&amp;$AN52,0)),$F$6,0)),IF(VLOOKUP(IF(AW52&gt;AX52,$AN52&amp;$AO52,IF(AW52&lt;AX52,$AO52&amp;$AN52,0)),$AO$98:$AO$101,1,0)=IF(AW52&gt;AX52,$AN52&amp;$AO52,IF(AW52&lt;AX52,$AO52&amp;$AN52,0)),$F$6,0)),0)*$AL52</f>
        <v>0</v>
      </c>
      <c r="MM52" s="13">
        <f>IFERROR(IFERROR(IF(VLOOKUP($AN52&amp;AZ52&amp;$AO52&amp;BA52,$AN$98:$AN$101,1,0)=$AN52&amp;AZ52&amp;$AO52&amp;BA52,$F$5,IF(VLOOKUP(IF(AZ52&gt;BA52,$AN52&amp;$AO52,IF(AZ52&lt;BA52,$AO52&amp;$AN52,0)),$AO$98:$AO$101,1,0)=IF(AZ52&gt;BA52,$AN52&amp;$AO52,IF(AZ52&lt;BA52,$AO52&amp;$AN52,0)),$F$6,0)),IF(VLOOKUP(IF(AZ52&gt;BA52,$AN52&amp;$AO52,IF(AZ52&lt;BA52,$AO52&amp;$AN52,0)),$AO$98:$AO$101,1,0)=IF(AZ52&gt;BA52,$AN52&amp;$AO52,IF(AZ52&lt;BA52,$AO52&amp;$AN52,0)),$F$6,0)),0)*$AL52</f>
        <v>0</v>
      </c>
      <c r="MN52" s="13">
        <f>IFERROR(IFERROR(IF(VLOOKUP($AN52&amp;BC52&amp;$AO52&amp;BD52,$AN$98:$AN$101,1,0)=$AN52&amp;BC52&amp;$AO52&amp;BD52,$F$5,IF(VLOOKUP(IF(BC52&gt;BD52,$AN52&amp;$AO52,IF(BC52&lt;BD52,$AO52&amp;$AN52,0)),$AO$98:$AO$101,1,0)=IF(BC52&gt;BD52,$AN52&amp;$AO52,IF(BC52&lt;BD52,$AO52&amp;$AN52,0)),$F$6,0)),IF(VLOOKUP(IF(BC52&gt;BD52,$AN52&amp;$AO52,IF(BC52&lt;BD52,$AO52&amp;$AN52,0)),$AO$98:$AO$101,1,0)=IF(BC52&gt;BD52,$AN52&amp;$AO52,IF(BC52&lt;BD52,$AO52&amp;$AN52,0)),$F$6,0)),0)*$AL52</f>
        <v>0</v>
      </c>
      <c r="MO52" s="13">
        <f>IFERROR(IFERROR(IF(VLOOKUP($AN52&amp;BF52&amp;$AO52&amp;BG52,$AN$98:$AN$101,1,0)=$AN52&amp;BF52&amp;$AO52&amp;BG52,$F$5,IF(VLOOKUP(IF(BF52&gt;BG52,$AN52&amp;$AO52,IF(BF52&lt;BG52,$AO52&amp;$AN52,0)),$AO$98:$AO$101,1,0)=IF(BF52&gt;BG52,$AN52&amp;$AO52,IF(BF52&lt;BG52,$AO52&amp;$AN52,0)),$F$6,0)),IF(VLOOKUP(IF(BF52&gt;BG52,$AN52&amp;$AO52,IF(BF52&lt;BG52,$AO52&amp;$AN52,0)),$AO$98:$AO$101,1,0)=IF(BF52&gt;BG52,$AN52&amp;$AO52,IF(BF52&lt;BG52,$AO52&amp;$AN52,0)),$F$6,0)),0)*$AL52</f>
        <v>0</v>
      </c>
      <c r="MP52" s="13">
        <f>IFERROR(IFERROR(IF(VLOOKUP($AN52&amp;BI52&amp;$AO52&amp;BJ52,$AN$98:$AN$101,1,0)=$AN52&amp;BI52&amp;$AO52&amp;BJ52,$F$5,IF(VLOOKUP(IF(BI52&gt;BJ52,$AN52&amp;$AO52,IF(BI52&lt;BJ52,$AO52&amp;$AN52,0)),$AO$98:$AO$101,1,0)=IF(BI52&gt;BJ52,$AN52&amp;$AO52,IF(BI52&lt;BJ52,$AO52&amp;$AN52,0)),$F$6,0)),IF(VLOOKUP(IF(BI52&gt;BJ52,$AN52&amp;$AO52,IF(BI52&lt;BJ52,$AO52&amp;$AN52,0)),$AO$98:$AO$101,1,0)=IF(BI52&gt;BJ52,$AN52&amp;$AO52,IF(BI52&lt;BJ52,$AO52&amp;$AN52,0)),$F$6,0)),0)*$AL52</f>
        <v>0</v>
      </c>
      <c r="MQ52" s="13">
        <f>IFERROR(IFERROR(IF(VLOOKUP($AN52&amp;BL52&amp;$AO52&amp;BM52,$AN$98:$AN$101,1,0)=$AN52&amp;BL52&amp;$AO52&amp;BM52,$F$5,IF(VLOOKUP(IF(BL52&gt;BM52,$AN52&amp;$AO52,IF(BL52&lt;BM52,$AO52&amp;$AN52,0)),$AO$98:$AO$101,1,0)=IF(BL52&gt;BM52,$AN52&amp;$AO52,IF(BL52&lt;BM52,$AO52&amp;$AN52,0)),$F$6,0)),IF(VLOOKUP(IF(BL52&gt;BM52,$AN52&amp;$AO52,IF(BL52&lt;BM52,$AO52&amp;$AN52,0)),$AO$98:$AO$101,1,0)=IF(BL52&gt;BM52,$AN52&amp;$AO52,IF(BL52&lt;BM52,$AO52&amp;$AN52,0)),$F$6,0)),0)*$AL52</f>
        <v>0</v>
      </c>
      <c r="MR52" s="13">
        <f>IFERROR(IFERROR(IF(VLOOKUP($AN52&amp;BO52&amp;$AO52&amp;BP52,$AN$98:$AN$101,1,0)=$AN52&amp;BO52&amp;$AO52&amp;BP52,$F$5,IF(VLOOKUP(IF(BO52&gt;BP52,$AN52&amp;$AO52,IF(BO52&lt;BP52,$AO52&amp;$AN52,0)),$AO$98:$AO$101,1,0)=IF(BO52&gt;BP52,$AN52&amp;$AO52,IF(BO52&lt;BP52,$AO52&amp;$AN52,0)),$F$6,0)),IF(VLOOKUP(IF(BO52&gt;BP52,$AN52&amp;$AO52,IF(BO52&lt;BP52,$AO52&amp;$AN52,0)),$AO$98:$AO$101,1,0)=IF(BO52&gt;BP52,$AN52&amp;$AO52,IF(BO52&lt;BP52,$AO52&amp;$AN52,0)),$F$6,0)),0)*$AL52</f>
        <v>0</v>
      </c>
      <c r="MS52" s="13">
        <f>IFERROR(IFERROR(IF(VLOOKUP($AN52&amp;BR52&amp;$AO52&amp;BS52,$AN$98:$AN$101,1,0)=$AN52&amp;BR52&amp;$AO52&amp;BS52,$F$5,IF(VLOOKUP(IF(BR52&gt;BS52,$AN52&amp;$AO52,IF(BR52&lt;BS52,$AO52&amp;$AN52,0)),$AO$98:$AO$101,1,0)=IF(BR52&gt;BS52,$AN52&amp;$AO52,IF(BR52&lt;BS52,$AO52&amp;$AN52,0)),$F$6,0)),IF(VLOOKUP(IF(BR52&gt;BS52,$AN52&amp;$AO52,IF(BR52&lt;BS52,$AO52&amp;$AN52,0)),$AO$98:$AO$101,1,0)=IF(BR52&gt;BS52,$AN52&amp;$AO52,IF(BR52&lt;BS52,$AO52&amp;$AN52,0)),$F$6,0)),0)*$AL52</f>
        <v>0</v>
      </c>
      <c r="MT52" s="13">
        <f>IFERROR(IFERROR(IF(VLOOKUP($AN52&amp;BU52&amp;$AO52&amp;BV52,$AN$98:$AN$101,1,0)=$AN52&amp;BU52&amp;$AO52&amp;BV52,$F$5,IF(VLOOKUP(IF(BU52&gt;BV52,$AN52&amp;$AO52,IF(BU52&lt;BV52,$AO52&amp;$AN52,0)),$AO$98:$AO$101,1,0)=IF(BU52&gt;BV52,$AN52&amp;$AO52,IF(BU52&lt;BV52,$AO52&amp;$AN52,0)),$F$6,0)),IF(VLOOKUP(IF(BU52&gt;BV52,$AN52&amp;$AO52,IF(BU52&lt;BV52,$AO52&amp;$AN52,0)),$AO$98:$AO$101,1,0)=IF(BU52&gt;BV52,$AN52&amp;$AO52,IF(BU52&lt;BV52,$AO52&amp;$AN52,0)),$F$6,0)),0)*$AL52</f>
        <v>0</v>
      </c>
      <c r="MU52" s="13">
        <f>IFERROR(IFERROR(IF(VLOOKUP($AN52&amp;BX52&amp;$AO52&amp;BY52,$AN$98:$AN$101,1,0)=$AN52&amp;BX52&amp;$AO52&amp;BY52,$F$5,IF(VLOOKUP(IF(BX52&gt;BY52,$AN52&amp;$AO52,IF(BX52&lt;BY52,$AO52&amp;$AN52,0)),$AO$98:$AO$101,1,0)=IF(BX52&gt;BY52,$AN52&amp;$AO52,IF(BX52&lt;BY52,$AO52&amp;$AN52,0)),$F$6,0)),IF(VLOOKUP(IF(BX52&gt;BY52,$AN52&amp;$AO52,IF(BX52&lt;BY52,$AO52&amp;$AN52,0)),$AO$98:$AO$101,1,0)=IF(BX52&gt;BY52,$AN52&amp;$AO52,IF(BX52&lt;BY52,$AO52&amp;$AN52,0)),$F$6,0)),0)*$AL52</f>
        <v>0</v>
      </c>
      <c r="MV52" s="13">
        <f>IFERROR(IFERROR(IF(VLOOKUP($AN52&amp;CA52&amp;$AO52&amp;CB52,$AN$98:$AN$101,1,0)=$AN52&amp;CA52&amp;$AO52&amp;CB52,$F$5,IF(VLOOKUP(IF(CA52&gt;CB52,$AN52&amp;$AO52,IF(CA52&lt;CB52,$AO52&amp;$AN52,0)),$AO$98:$AO$101,1,0)=IF(CA52&gt;CB52,$AN52&amp;$AO52,IF(CA52&lt;CB52,$AO52&amp;$AN52,0)),$F$6,0)),IF(VLOOKUP(IF(CA52&gt;CB52,$AN52&amp;$AO52,IF(CA52&lt;CB52,$AO52&amp;$AN52,0)),$AO$98:$AO$101,1,0)=IF(CA52&gt;CB52,$AN52&amp;$AO52,IF(CA52&lt;CB52,$AO52&amp;$AN52,0)),$F$6,0)),0)*$AL52</f>
        <v>0</v>
      </c>
      <c r="MW52" s="13">
        <f>IFERROR(IFERROR(IF(VLOOKUP($AN52&amp;CD52&amp;$AO52&amp;CE52,$AN$98:$AN$101,1,0)=$AN52&amp;CD52&amp;$AO52&amp;CE52,$F$5,IF(VLOOKUP(IF(CD52&gt;CE52,$AN52&amp;$AO52,IF(CD52&lt;CE52,$AO52&amp;$AN52,0)),$AO$98:$AO$101,1,0)=IF(CD52&gt;CE52,$AN52&amp;$AO52,IF(CD52&lt;CE52,$AO52&amp;$AN52,0)),$F$6,0)),IF(VLOOKUP(IF(CD52&gt;CE52,$AN52&amp;$AO52,IF(CD52&lt;CE52,$AO52&amp;$AN52,0)),$AO$98:$AO$101,1,0)=IF(CD52&gt;CE52,$AN52&amp;$AO52,IF(CD52&lt;CE52,$AO52&amp;$AN52,0)),$F$6,0)),0)*$AL52</f>
        <v>0</v>
      </c>
      <c r="MX52" s="13">
        <f>IFERROR(IFERROR(IF(VLOOKUP($AN52&amp;CG52&amp;$AO52&amp;CH52,$AN$98:$AN$101,1,0)=$AN52&amp;CG52&amp;$AO52&amp;CH52,$F$5,IF(VLOOKUP(IF(CG52&gt;CH52,$AN52&amp;$AO52,IF(CG52&lt;CH52,$AO52&amp;$AN52,0)),$AO$98:$AO$101,1,0)=IF(CG52&gt;CH52,$AN52&amp;$AO52,IF(CG52&lt;CH52,$AO52&amp;$AN52,0)),$F$6,0)),IF(VLOOKUP(IF(CG52&gt;CH52,$AN52&amp;$AO52,IF(CG52&lt;CH52,$AO52&amp;$AN52,0)),$AO$98:$AO$101,1,0)=IF(CG52&gt;CH52,$AN52&amp;$AO52,IF(CG52&lt;CH52,$AO52&amp;$AN52,0)),$F$6,0)),0)*$AL52</f>
        <v>0</v>
      </c>
      <c r="MY52" s="13">
        <f>IFERROR(IFERROR(IF(VLOOKUP($AN52&amp;CJ52&amp;$AO52&amp;CK52,$AN$98:$AN$101,1,0)=$AN52&amp;CJ52&amp;$AO52&amp;CK52,$F$5,IF(VLOOKUP(IF(CJ52&gt;CK52,$AN52&amp;$AO52,IF(CJ52&lt;CK52,$AO52&amp;$AN52,0)),$AO$98:$AO$101,1,0)=IF(CJ52&gt;CK52,$AN52&amp;$AO52,IF(CJ52&lt;CK52,$AO52&amp;$AN52,0)),$F$6,0)),IF(VLOOKUP(IF(CJ52&gt;CK52,$AN52&amp;$AO52,IF(CJ52&lt;CK52,$AO52&amp;$AN52,0)),$AO$98:$AO$101,1,0)=IF(CJ52&gt;CK52,$AN52&amp;$AO52,IF(CJ52&lt;CK52,$AO52&amp;$AN52,0)),$F$6,0)),0)*$AL52</f>
        <v>0</v>
      </c>
      <c r="MZ52" s="13">
        <f>IFERROR(IFERROR(IF(VLOOKUP($AN52&amp;CM52&amp;$AO52&amp;CN52,$AN$98:$AN$101,1,0)=$AN52&amp;CM52&amp;$AO52&amp;CN52,$F$5,IF(VLOOKUP(IF(CM52&gt;CN52,$AN52&amp;$AO52,IF(CM52&lt;CN52,$AO52&amp;$AN52,0)),$AO$98:$AO$101,1,0)=IF(CM52&gt;CN52,$AN52&amp;$AO52,IF(CM52&lt;CN52,$AO52&amp;$AN52,0)),$F$6,0)),IF(VLOOKUP(IF(CM52&gt;CN52,$AN52&amp;$AO52,IF(CM52&lt;CN52,$AO52&amp;$AN52,0)),$AO$98:$AO$101,1,0)=IF(CM52&gt;CN52,$AN52&amp;$AO52,IF(CM52&lt;CN52,$AO52&amp;$AN52,0)),$F$6,0)),0)*$AL52</f>
        <v>0</v>
      </c>
      <c r="NA52" s="13">
        <f>IFERROR(IFERROR(IF(VLOOKUP($AN52&amp;CP52&amp;$AO52&amp;CQ52,$AN$98:$AN$101,1,0)=$AN52&amp;CP52&amp;$AO52&amp;CQ52,$F$5,IF(VLOOKUP(IF(CP52&gt;CQ52,$AN52&amp;$AO52,IF(CP52&lt;CQ52,$AO52&amp;$AN52,0)),$AO$98:$AO$101,1,0)=IF(CP52&gt;CQ52,$AN52&amp;$AO52,IF(CP52&lt;CQ52,$AO52&amp;$AN52,0)),$F$6,0)),IF(VLOOKUP(IF(CP52&gt;CQ52,$AN52&amp;$AO52,IF(CP52&lt;CQ52,$AO52&amp;$AN52,0)),$AO$98:$AO$101,1,0)=IF(CP52&gt;CQ52,$AN52&amp;$AO52,IF(CP52&lt;CQ52,$AO52&amp;$AN52,0)),$F$6,0)),0)*$AL52</f>
        <v>0</v>
      </c>
      <c r="NB52" s="13">
        <f>IFERROR(IFERROR(IF(VLOOKUP($AN52&amp;CS52&amp;$AO52&amp;CT52,$AN$98:$AN$101,1,0)=$AN52&amp;CS52&amp;$AO52&amp;CT52,$F$5,IF(VLOOKUP(IF(CS52&gt;CT52,$AN52&amp;$AO52,IF(CS52&lt;CT52,$AO52&amp;$AN52,0)),$AO$98:$AO$101,1,0)=IF(CS52&gt;CT52,$AN52&amp;$AO52,IF(CS52&lt;CT52,$AO52&amp;$AN52,0)),$F$6,0)),IF(VLOOKUP(IF(CS52&gt;CT52,$AN52&amp;$AO52,IF(CS52&lt;CT52,$AO52&amp;$AN52,0)),$AO$98:$AO$101,1,0)=IF(CS52&gt;CT52,$AN52&amp;$AO52,IF(CS52&lt;CT52,$AO52&amp;$AN52,0)),$F$6,0)),0)*$AL52</f>
        <v>0</v>
      </c>
      <c r="NC52" s="13">
        <f>IFERROR(IFERROR(IF(VLOOKUP($AN52&amp;CV52&amp;$AO52&amp;CW52,$AN$98:$AN$101,1,0)=$AN52&amp;CV52&amp;$AO52&amp;CW52,$F$5,IF(VLOOKUP(IF(CV52&gt;CW52,$AN52&amp;$AO52,IF(CV52&lt;CW52,$AO52&amp;$AN52,0)),$AO$98:$AO$101,1,0)=IF(CV52&gt;CW52,$AN52&amp;$AO52,IF(CV52&lt;CW52,$AO52&amp;$AN52,0)),$F$6,0)),IF(VLOOKUP(IF(CV52&gt;CW52,$AN52&amp;$AO52,IF(CV52&lt;CW52,$AO52&amp;$AN52,0)),$AO$98:$AO$101,1,0)=IF(CV52&gt;CW52,$AN52&amp;$AO52,IF(CV52&lt;CW52,$AO52&amp;$AN52,0)),$F$6,0)),0)*$AL52</f>
        <v>0</v>
      </c>
      <c r="ND52" s="13">
        <f>IFERROR(IFERROR(IF(VLOOKUP($AN52&amp;CY52&amp;$AO52&amp;CZ52,$AN$98:$AN$101,1,0)=$AN52&amp;CY52&amp;$AO52&amp;CZ52,$F$5,IF(VLOOKUP(IF(CY52&gt;CZ52,$AN52&amp;$AO52,IF(CY52&lt;CZ52,$AO52&amp;$AN52,0)),$AO$98:$AO$101,1,0)=IF(CY52&gt;CZ52,$AN52&amp;$AO52,IF(CY52&lt;CZ52,$AO52&amp;$AN52,0)),$F$6,0)),IF(VLOOKUP(IF(CY52&gt;CZ52,$AN52&amp;$AO52,IF(CY52&lt;CZ52,$AO52&amp;$AN52,0)),$AO$98:$AO$101,1,0)=IF(CY52&gt;CZ52,$AN52&amp;$AO52,IF(CY52&lt;CZ52,$AO52&amp;$AN52,0)),$F$6,0)),0)*$AL52</f>
        <v>0</v>
      </c>
      <c r="NE52" s="13">
        <f>IFERROR(IFERROR(IF(VLOOKUP($AN52&amp;DB52&amp;$AO52&amp;DC52,$AN$98:$AN$101,1,0)=$AN52&amp;DB52&amp;$AO52&amp;DC52,$F$5,IF(VLOOKUP(IF(DB52&gt;DC52,$AN52&amp;$AO52,IF(DB52&lt;DC52,$AO52&amp;$AN52,0)),$AO$98:$AO$101,1,0)=IF(DB52&gt;DC52,$AN52&amp;$AO52,IF(DB52&lt;DC52,$AO52&amp;$AN52,0)),$F$6,0)),IF(VLOOKUP(IF(DB52&gt;DC52,$AN52&amp;$AO52,IF(DB52&lt;DC52,$AO52&amp;$AN52,0)),$AO$98:$AO$101,1,0)=IF(DB52&gt;DC52,$AN52&amp;$AO52,IF(DB52&lt;DC52,$AO52&amp;$AN52,0)),$F$6,0)),0)*$AL52</f>
        <v>0</v>
      </c>
      <c r="NF52" s="13">
        <f>IFERROR(IFERROR(IF(VLOOKUP($AN52&amp;DE52&amp;$AO52&amp;DF52,$AN$98:$AN$101,1,0)=$AN52&amp;DE52&amp;$AO52&amp;DF52,$F$5,IF(VLOOKUP(IF(DE52&gt;DF52,$AN52&amp;$AO52,IF(DE52&lt;DF52,$AO52&amp;$AN52,0)),$AO$98:$AO$101,1,0)=IF(DE52&gt;DF52,$AN52&amp;$AO52,IF(DE52&lt;DF52,$AO52&amp;$AN52,0)),$F$6,0)),IF(VLOOKUP(IF(DE52&gt;DF52,$AN52&amp;$AO52,IF(DE52&lt;DF52,$AO52&amp;$AN52,0)),$AO$98:$AO$101,1,0)=IF(DE52&gt;DF52,$AN52&amp;$AO52,IF(DE52&lt;DF52,$AO52&amp;$AN52,0)),$F$6,0)),0)*$AL52</f>
        <v>0</v>
      </c>
      <c r="NG52" s="13">
        <f>IFERROR(IFERROR(IF(VLOOKUP($AN52&amp;DH52&amp;$AO52&amp;DI52,$AN$98:$AN$101,1,0)=$AN52&amp;DH52&amp;$AO52&amp;DI52,$F$5,IF(VLOOKUP(IF(DH52&gt;DI52,$AN52&amp;$AO52,IF(DH52&lt;DI52,$AO52&amp;$AN52,0)),$AO$98:$AO$101,1,0)=IF(DH52&gt;DI52,$AN52&amp;$AO52,IF(DH52&lt;DI52,$AO52&amp;$AN52,0)),$F$6,0)),IF(VLOOKUP(IF(DH52&gt;DI52,$AN52&amp;$AO52,IF(DH52&lt;DI52,$AO52&amp;$AN52,0)),$AO$98:$AO$101,1,0)=IF(DH52&gt;DI52,$AN52&amp;$AO52,IF(DH52&lt;DI52,$AO52&amp;$AN52,0)),$F$6,0)),0)*$AL52</f>
        <v>0</v>
      </c>
      <c r="NH52" s="13">
        <f>IFERROR(IFERROR(IF(VLOOKUP($AN52&amp;DK52&amp;$AO52&amp;DL52,$AN$98:$AN$101,1,0)=$AN52&amp;DK52&amp;$AO52&amp;DL52,$F$5,IF(VLOOKUP(IF(DK52&gt;DL52,$AN52&amp;$AO52,IF(DK52&lt;DL52,$AO52&amp;$AN52,0)),$AO$98:$AO$101,1,0)=IF(DK52&gt;DL52,$AN52&amp;$AO52,IF(DK52&lt;DL52,$AO52&amp;$AN52,0)),$F$6,0)),IF(VLOOKUP(IF(DK52&gt;DL52,$AN52&amp;$AO52,IF(DK52&lt;DL52,$AO52&amp;$AN52,0)),$AO$98:$AO$101,1,0)=IF(DK52&gt;DL52,$AN52&amp;$AO52,IF(DK52&lt;DL52,$AO52&amp;$AN52,0)),$F$6,0)),0)*$AL52</f>
        <v>0</v>
      </c>
      <c r="NI52" s="13">
        <f>IFERROR(IFERROR(IF(VLOOKUP($AN52&amp;DN52&amp;$AO52&amp;DO52,$AN$98:$AN$101,1,0)=$AN52&amp;DN52&amp;$AO52&amp;DO52,$F$5,IF(VLOOKUP(IF(DN52&gt;DO52,$AN52&amp;$AO52,IF(DN52&lt;DO52,$AO52&amp;$AN52,0)),$AO$98:$AO$101,1,0)=IF(DN52&gt;DO52,$AN52&amp;$AO52,IF(DN52&lt;DO52,$AO52&amp;$AN52,0)),$F$6,0)),IF(VLOOKUP(IF(DN52&gt;DO52,$AN52&amp;$AO52,IF(DN52&lt;DO52,$AO52&amp;$AN52,0)),$AO$98:$AO$101,1,0)=IF(DN52&gt;DO52,$AN52&amp;$AO52,IF(DN52&lt;DO52,$AO52&amp;$AN52,0)),$F$6,0)),0)*$AL52</f>
        <v>0</v>
      </c>
      <c r="NJ52" s="13">
        <f>IFERROR(IFERROR(IF(VLOOKUP($AN52&amp;DQ52&amp;$AO52&amp;DR52,$AN$98:$AN$101,1,0)=$AN52&amp;DQ52&amp;$AO52&amp;DR52,$F$5,IF(VLOOKUP(IF(DQ52&gt;DR52,$AN52&amp;$AO52,IF(DQ52&lt;DR52,$AO52&amp;$AN52,0)),$AO$98:$AO$101,1,0)=IF(DQ52&gt;DR52,$AN52&amp;$AO52,IF(DQ52&lt;DR52,$AO52&amp;$AN52,0)),$F$6,0)),IF(VLOOKUP(IF(DQ52&gt;DR52,$AN52&amp;$AO52,IF(DQ52&lt;DR52,$AO52&amp;$AN52,0)),$AO$98:$AO$101,1,0)=IF(DQ52&gt;DR52,$AN52&amp;$AO52,IF(DQ52&lt;DR52,$AO52&amp;$AN52,0)),$F$6,0)),0)*$AL52</f>
        <v>0</v>
      </c>
      <c r="NK52" s="13">
        <f>IFERROR(IFERROR(IF(VLOOKUP($AN52&amp;DT52&amp;$AO52&amp;DU52,$AN$98:$AN$101,1,0)=$AN52&amp;DT52&amp;$AO52&amp;DU52,$F$5,IF(VLOOKUP(IF(DT52&gt;DU52,$AN52&amp;$AO52,IF(DT52&lt;DU52,$AO52&amp;$AN52,0)),$AO$98:$AO$101,1,0)=IF(DT52&gt;DU52,$AN52&amp;$AO52,IF(DT52&lt;DU52,$AO52&amp;$AN52,0)),$F$6,0)),IF(VLOOKUP(IF(DT52&gt;DU52,$AN52&amp;$AO52,IF(DT52&lt;DU52,$AO52&amp;$AN52,0)),$AO$98:$AO$101,1,0)=IF(DT52&gt;DU52,$AN52&amp;$AO52,IF(DT52&lt;DU52,$AO52&amp;$AN52,0)),$F$6,0)),0)*$AL52</f>
        <v>0</v>
      </c>
      <c r="NL52" s="13">
        <f>IFERROR(IFERROR(IF(VLOOKUP($AN52&amp;DW52&amp;$AO52&amp;DX52,$AN$98:$AN$101,1,0)=$AN52&amp;DW52&amp;$AO52&amp;DX52,$F$5,IF(VLOOKUP(IF(DW52&gt;DX52,$AN52&amp;$AO52,IF(DW52&lt;DX52,$AO52&amp;$AN52,0)),$AO$98:$AO$101,1,0)=IF(DW52&gt;DX52,$AN52&amp;$AO52,IF(DW52&lt;DX52,$AO52&amp;$AN52,0)),$F$6,0)),IF(VLOOKUP(IF(DW52&gt;DX52,$AN52&amp;$AO52,IF(DW52&lt;DX52,$AO52&amp;$AN52,0)),$AO$98:$AO$101,1,0)=IF(DW52&gt;DX52,$AN52&amp;$AO52,IF(DW52&lt;DX52,$AO52&amp;$AN52,0)),$F$6,0)),0)*$AL52</f>
        <v>0</v>
      </c>
      <c r="NM52" s="13">
        <f>IFERROR(IFERROR(IF(VLOOKUP($AN52&amp;DZ52&amp;$AO52&amp;EA52,$AN$98:$AN$101,1,0)=$AN52&amp;DZ52&amp;$AO52&amp;EA52,$F$5,IF(VLOOKUP(IF(DZ52&gt;EA52,$AN52&amp;$AO52,IF(DZ52&lt;EA52,$AO52&amp;$AN52,0)),$AO$98:$AO$101,1,0)=IF(DZ52&gt;EA52,$AN52&amp;$AO52,IF(DZ52&lt;EA52,$AO52&amp;$AN52,0)),$F$6,0)),IF(VLOOKUP(IF(DZ52&gt;EA52,$AN52&amp;$AO52,IF(DZ52&lt;EA52,$AO52&amp;$AN52,0)),$AO$98:$AO$101,1,0)=IF(DZ52&gt;EA52,$AN52&amp;$AO52,IF(DZ52&lt;EA52,$AO52&amp;$AN52,0)),$F$6,0)),0)*$AL52</f>
        <v>0</v>
      </c>
      <c r="NN52" s="13">
        <f>IFERROR(IFERROR(IF(VLOOKUP($AN52&amp;EC52&amp;$AO52&amp;ED52,$AN$98:$AN$101,1,0)=$AN52&amp;EC52&amp;$AO52&amp;ED52,$F$5,IF(VLOOKUP(IF(EC52&gt;ED52,$AN52&amp;$AO52,IF(EC52&lt;ED52,$AO52&amp;$AN52,0)),$AO$98:$AO$101,1,0)=IF(EC52&gt;ED52,$AN52&amp;$AO52,IF(EC52&lt;ED52,$AO52&amp;$AN52,0)),$F$6,0)),IF(VLOOKUP(IF(EC52&gt;ED52,$AN52&amp;$AO52,IF(EC52&lt;ED52,$AO52&amp;$AN52,0)),$AO$98:$AO$101,1,0)=IF(EC52&gt;ED52,$AN52&amp;$AO52,IF(EC52&lt;ED52,$AO52&amp;$AN52,0)),$F$6,0)),0)*$AL52</f>
        <v>0</v>
      </c>
      <c r="NO52" s="13">
        <f>IFERROR(IFERROR(IF(VLOOKUP($AN52&amp;EF52&amp;$AO52&amp;EG52,$AN$98:$AN$101,1,0)=$AN52&amp;EF52&amp;$AO52&amp;EG52,$F$5,IF(VLOOKUP(IF(EF52&gt;EG52,$AN52&amp;$AO52,IF(EF52&lt;EG52,$AO52&amp;$AN52,0)),$AO$98:$AO$101,1,0)=IF(EF52&gt;EG52,$AN52&amp;$AO52,IF(EF52&lt;EG52,$AO52&amp;$AN52,0)),$F$6,0)),IF(VLOOKUP(IF(EF52&gt;EG52,$AN52&amp;$AO52,IF(EF52&lt;EG52,$AO52&amp;$AN52,0)),$AO$98:$AO$101,1,0)=IF(EF52&gt;EG52,$AN52&amp;$AO52,IF(EF52&lt;EG52,$AO52&amp;$AN52,0)),$F$6,0)),0)*$AL52</f>
        <v>0</v>
      </c>
      <c r="NP52" s="13">
        <f>IFERROR(IFERROR(IF(VLOOKUP($AN52&amp;EI52&amp;$AO52&amp;EJ52,$AN$98:$AN$101,1,0)=$AN52&amp;EI52&amp;$AO52&amp;EJ52,$F$5,IF(VLOOKUP(IF(EI52&gt;EJ52,$AN52&amp;$AO52,IF(EI52&lt;EJ52,$AO52&amp;$AN52,0)),$AO$98:$AO$101,1,0)=IF(EI52&gt;EJ52,$AN52&amp;$AO52,IF(EI52&lt;EJ52,$AO52&amp;$AN52,0)),$F$6,0)),IF(VLOOKUP(IF(EI52&gt;EJ52,$AN52&amp;$AO52,IF(EI52&lt;EJ52,$AO52&amp;$AN52,0)),$AO$98:$AO$101,1,0)=IF(EI52&gt;EJ52,$AN52&amp;$AO52,IF(EI52&lt;EJ52,$AO52&amp;$AN52,0)),$F$6,0)),0)*$AL52</f>
        <v>0</v>
      </c>
      <c r="NQ52" s="13">
        <f>IFERROR(IFERROR(IF(VLOOKUP($AN52&amp;EL52&amp;$AO52&amp;EM52,$AN$98:$AN$101,1,0)=$AN52&amp;EL52&amp;$AO52&amp;EM52,$F$5,IF(VLOOKUP(IF(EL52&gt;EM52,$AN52&amp;$AO52,IF(EL52&lt;EM52,$AO52&amp;$AN52,0)),$AO$98:$AO$101,1,0)=IF(EL52&gt;EM52,$AN52&amp;$AO52,IF(EL52&lt;EM52,$AO52&amp;$AN52,0)),$F$6,0)),IF(VLOOKUP(IF(EL52&gt;EM52,$AN52&amp;$AO52,IF(EL52&lt;EM52,$AO52&amp;$AN52,0)),$AO$98:$AO$101,1,0)=IF(EL52&gt;EM52,$AN52&amp;$AO52,IF(EL52&lt;EM52,$AO52&amp;$AN52,0)),$F$6,0)),0)*$AL52</f>
        <v>0</v>
      </c>
      <c r="NR52" s="13">
        <f>IFERROR(IFERROR(IF(VLOOKUP($AN52&amp;EO52&amp;$AO52&amp;EP52,$AN$98:$AN$101,1,0)=$AN52&amp;EO52&amp;$AO52&amp;EP52,$F$5,IF(VLOOKUP(IF(EO52&gt;EP52,$AN52&amp;$AO52,IF(EO52&lt;EP52,$AO52&amp;$AN52,0)),$AO$98:$AO$101,1,0)=IF(EO52&gt;EP52,$AN52&amp;$AO52,IF(EO52&lt;EP52,$AO52&amp;$AN52,0)),$F$6,0)),IF(VLOOKUP(IF(EO52&gt;EP52,$AN52&amp;$AO52,IF(EO52&lt;EP52,$AO52&amp;$AN52,0)),$AO$98:$AO$101,1,0)=IF(EO52&gt;EP52,$AN52&amp;$AO52,IF(EO52&lt;EP52,$AO52&amp;$AN52,0)),$F$6,0)),0)*$AL52</f>
        <v>0</v>
      </c>
      <c r="NS52" s="13">
        <f>IFERROR(IFERROR(IF(VLOOKUP($AN52&amp;ER52&amp;$AO52&amp;ES52,$AN$98:$AN$101,1,0)=$AN52&amp;ER52&amp;$AO52&amp;ES52,$F$5,IF(VLOOKUP(IF(ER52&gt;ES52,$AN52&amp;$AO52,IF(ER52&lt;ES52,$AO52&amp;$AN52,0)),$AO$98:$AO$101,1,0)=IF(ER52&gt;ES52,$AN52&amp;$AO52,IF(ER52&lt;ES52,$AO52&amp;$AN52,0)),$F$6,0)),IF(VLOOKUP(IF(ER52&gt;ES52,$AN52&amp;$AO52,IF(ER52&lt;ES52,$AO52&amp;$AN52,0)),$AO$98:$AO$101,1,0)=IF(ER52&gt;ES52,$AN52&amp;$AO52,IF(ER52&lt;ES52,$AO52&amp;$AN52,0)),$F$6,0)),0)*$AL52</f>
        <v>0</v>
      </c>
      <c r="NT52" s="13">
        <f>IFERROR(IFERROR(IF(VLOOKUP($AN52&amp;EU52&amp;$AO52&amp;EV52,$AN$98:$AN$101,1,0)=$AN52&amp;EU52&amp;$AO52&amp;EV52,$F$5,IF(VLOOKUP(IF(EU52&gt;EV52,$AN52&amp;$AO52,IF(EU52&lt;EV52,$AO52&amp;$AN52,0)),$AO$98:$AO$101,1,0)=IF(EU52&gt;EV52,$AN52&amp;$AO52,IF(EU52&lt;EV52,$AO52&amp;$AN52,0)),$F$6,0)),IF(VLOOKUP(IF(EU52&gt;EV52,$AN52&amp;$AO52,IF(EU52&lt;EV52,$AO52&amp;$AN52,0)),$AO$98:$AO$101,1,0)=IF(EU52&gt;EV52,$AN52&amp;$AO52,IF(EU52&lt;EV52,$AO52&amp;$AN52,0)),$F$6,0)),0)*$AL52</f>
        <v>0</v>
      </c>
      <c r="NU52" s="13">
        <f>IFERROR(IFERROR(IF(VLOOKUP($AN52&amp;EX52&amp;$AO52&amp;EY52,$AN$98:$AN$101,1,0)=$AN52&amp;EX52&amp;$AO52&amp;EY52,$F$5,IF(VLOOKUP(IF(EX52&gt;EY52,$AN52&amp;$AO52,IF(EX52&lt;EY52,$AO52&amp;$AN52,0)),$AO$98:$AO$101,1,0)=IF(EX52&gt;EY52,$AN52&amp;$AO52,IF(EX52&lt;EY52,$AO52&amp;$AN52,0)),$F$6,0)),IF(VLOOKUP(IF(EX52&gt;EY52,$AN52&amp;$AO52,IF(EX52&lt;EY52,$AO52&amp;$AN52,0)),$AO$98:$AO$101,1,0)=IF(EX52&gt;EY52,$AN52&amp;$AO52,IF(EX52&lt;EY52,$AO52&amp;$AN52,0)),$F$6,0)),0)*$AL52</f>
        <v>0</v>
      </c>
      <c r="NV52" s="13">
        <f>IFERROR(IFERROR(IF(VLOOKUP($AN52&amp;FA52&amp;$AO52&amp;FB52,$AN$98:$AN$101,1,0)=$AN52&amp;FA52&amp;$AO52&amp;FB52,$F$5,IF(VLOOKUP(IF(FA52&gt;FB52,$AN52&amp;$AO52,IF(FA52&lt;FB52,$AO52&amp;$AN52,0)),$AO$98:$AO$101,1,0)=IF(FA52&gt;FB52,$AN52&amp;$AO52,IF(FA52&lt;FB52,$AO52&amp;$AN52,0)),$F$6,0)),IF(VLOOKUP(IF(FA52&gt;FB52,$AN52&amp;$AO52,IF(FA52&lt;FB52,$AO52&amp;$AN52,0)),$AO$98:$AO$101,1,0)=IF(FA52&gt;FB52,$AN52&amp;$AO52,IF(FA52&lt;FB52,$AO52&amp;$AN52,0)),$F$6,0)),0)*$AL52</f>
        <v>0</v>
      </c>
      <c r="NW52" s="13">
        <f>IFERROR(IFERROR(IF(VLOOKUP($AN52&amp;FD52&amp;$AO52&amp;FE52,$AN$98:$AN$101,1,0)=$AN52&amp;FD52&amp;$AO52&amp;FE52,$F$5,IF(VLOOKUP(IF(FD52&gt;FE52,$AN52&amp;$AO52,IF(FD52&lt;FE52,$AO52&amp;$AN52,0)),$AO$98:$AO$101,1,0)=IF(FD52&gt;FE52,$AN52&amp;$AO52,IF(FD52&lt;FE52,$AO52&amp;$AN52,0)),$F$6,0)),IF(VLOOKUP(IF(FD52&gt;FE52,$AN52&amp;$AO52,IF(FD52&lt;FE52,$AO52&amp;$AN52,0)),$AO$98:$AO$101,1,0)=IF(FD52&gt;FE52,$AN52&amp;$AO52,IF(FD52&lt;FE52,$AO52&amp;$AN52,0)),$F$6,0)),0)*$AL52</f>
        <v>0</v>
      </c>
      <c r="NX52" s="13">
        <f>IFERROR(IFERROR(IF(VLOOKUP($AN52&amp;FG52&amp;$AO52&amp;FH52,$AN$98:$AN$101,1,0)=$AN52&amp;FG52&amp;$AO52&amp;FH52,$F$5,IF(VLOOKUP(IF(FG52&gt;FH52,$AN52&amp;$AO52,IF(FG52&lt;FH52,$AO52&amp;$AN52,0)),$AO$98:$AO$101,1,0)=IF(FG52&gt;FH52,$AN52&amp;$AO52,IF(FG52&lt;FH52,$AO52&amp;$AN52,0)),$F$6,0)),IF(VLOOKUP(IF(FG52&gt;FH52,$AN52&amp;$AO52,IF(FG52&lt;FH52,$AO52&amp;$AN52,0)),$AO$98:$AO$101,1,0)=IF(FG52&gt;FH52,$AN52&amp;$AO52,IF(FG52&lt;FH52,$AO52&amp;$AN52,0)),$F$6,0)),0)*$AL52</f>
        <v>0</v>
      </c>
      <c r="NY52" s="13">
        <f>IFERROR(IFERROR(IF(VLOOKUP($AN52&amp;FJ52&amp;$AO52&amp;FK52,$AN$98:$AN$101,1,0)=$AN52&amp;FJ52&amp;$AO52&amp;FK52,$F$5,IF(VLOOKUP(IF(FJ52&gt;FK52,$AN52&amp;$AO52,IF(FJ52&lt;FK52,$AO52&amp;$AN52,0)),$AO$98:$AO$101,1,0)=IF(FJ52&gt;FK52,$AN52&amp;$AO52,IF(FJ52&lt;FK52,$AO52&amp;$AN52,0)),$F$6,0)),IF(VLOOKUP(IF(FJ52&gt;FK52,$AN52&amp;$AO52,IF(FJ52&lt;FK52,$AO52&amp;$AN52,0)),$AO$98:$AO$101,1,0)=IF(FJ52&gt;FK52,$AN52&amp;$AO52,IF(FJ52&lt;FK52,$AO52&amp;$AN52,0)),$F$6,0)),0)*$AL52</f>
        <v>0</v>
      </c>
      <c r="NZ52" s="13">
        <f>IFERROR(IFERROR(IF(VLOOKUP($AN52&amp;FM52&amp;$AO52&amp;FN52,$AN$98:$AN$101,1,0)=$AN52&amp;FM52&amp;$AO52&amp;FN52,$F$5,IF(VLOOKUP(IF(FM52&gt;FN52,$AN52&amp;$AO52,IF(FM52&lt;FN52,$AO52&amp;$AN52,0)),$AO$98:$AO$101,1,0)=IF(FM52&gt;FN52,$AN52&amp;$AO52,IF(FM52&lt;FN52,$AO52&amp;$AN52,0)),$F$6,0)),IF(VLOOKUP(IF(FM52&gt;FN52,$AN52&amp;$AO52,IF(FM52&lt;FN52,$AO52&amp;$AN52,0)),$AO$98:$AO$101,1,0)=IF(FM52&gt;FN52,$AN52&amp;$AO52,IF(FM52&lt;FN52,$AO52&amp;$AN52,0)),$F$6,0)),0)*$AL52</f>
        <v>0</v>
      </c>
      <c r="OA52" s="13">
        <f>IFERROR(IFERROR(IF(VLOOKUP($AN52&amp;FP52&amp;$AO52&amp;FQ52,$AN$98:$AN$101,1,0)=$AN52&amp;FP52&amp;$AO52&amp;FQ52,$F$5,IF(VLOOKUP(IF(FP52&gt;FQ52,$AN52&amp;$AO52,IF(FP52&lt;FQ52,$AO52&amp;$AN52,0)),$AO$98:$AO$101,1,0)=IF(FP52&gt;FQ52,$AN52&amp;$AO52,IF(FP52&lt;FQ52,$AO52&amp;$AN52,0)),$F$6,0)),IF(VLOOKUP(IF(FP52&gt;FQ52,$AN52&amp;$AO52,IF(FP52&lt;FQ52,$AO52&amp;$AN52,0)),$AO$98:$AO$101,1,0)=IF(FP52&gt;FQ52,$AN52&amp;$AO52,IF(FP52&lt;FQ52,$AO52&amp;$AN52,0)),$F$6,0)),0)*$AL52</f>
        <v>0</v>
      </c>
      <c r="OB52" s="13">
        <f>IFERROR(IFERROR(IF(VLOOKUP($AN52&amp;FS52&amp;$AO52&amp;FT52,$AN$98:$AN$101,1,0)=$AN52&amp;FS52&amp;$AO52&amp;FT52,$F$5,IF(VLOOKUP(IF(FS52&gt;FT52,$AN52&amp;$AO52,IF(FS52&lt;FT52,$AO52&amp;$AN52,0)),$AO$98:$AO$101,1,0)=IF(FS52&gt;FT52,$AN52&amp;$AO52,IF(FS52&lt;FT52,$AO52&amp;$AN52,0)),$F$6,0)),IF(VLOOKUP(IF(FS52&gt;FT52,$AN52&amp;$AO52,IF(FS52&lt;FT52,$AO52&amp;$AN52,0)),$AO$98:$AO$101,1,0)=IF(FS52&gt;FT52,$AN52&amp;$AO52,IF(FS52&lt;FT52,$AO52&amp;$AN52,0)),$F$6,0)),0)*$AL52</f>
        <v>0</v>
      </c>
      <c r="OC52" s="13">
        <f>IFERROR(IFERROR(IF(VLOOKUP($AN52&amp;FV52&amp;$AO52&amp;FW52,$AN$98:$AN$101,1,0)=$AN52&amp;FV52&amp;$AO52&amp;FW52,$F$5,IF(VLOOKUP(IF(FV52&gt;FW52,$AN52&amp;$AO52,IF(FV52&lt;FW52,$AO52&amp;$AN52,0)),$AO$98:$AO$101,1,0)=IF(FV52&gt;FW52,$AN52&amp;$AO52,IF(FV52&lt;FW52,$AO52&amp;$AN52,0)),$F$6,0)),IF(VLOOKUP(IF(FV52&gt;FW52,$AN52&amp;$AO52,IF(FV52&lt;FW52,$AO52&amp;$AN52,0)),$AO$98:$AO$101,1,0)=IF(FV52&gt;FW52,$AN52&amp;$AO52,IF(FV52&lt;FW52,$AO52&amp;$AN52,0)),$F$6,0)),0)*$AL52</f>
        <v>0</v>
      </c>
      <c r="OD52" s="13">
        <f>IFERROR(IFERROR(IF(VLOOKUP($AN52&amp;FY52&amp;$AO52&amp;FZ52,$AN$98:$AN$101,1,0)=$AN52&amp;FY52&amp;$AO52&amp;FZ52,$F$5,IF(VLOOKUP(IF(FY52&gt;FZ52,$AN52&amp;$AO52,IF(FY52&lt;FZ52,$AO52&amp;$AN52,0)),$AO$98:$AO$101,1,0)=IF(FY52&gt;FZ52,$AN52&amp;$AO52,IF(FY52&lt;FZ52,$AO52&amp;$AN52,0)),$F$6,0)),IF(VLOOKUP(IF(FY52&gt;FZ52,$AN52&amp;$AO52,IF(FY52&lt;FZ52,$AO52&amp;$AN52,0)),$AO$98:$AO$101,1,0)=IF(FY52&gt;FZ52,$AN52&amp;$AO52,IF(FY52&lt;FZ52,$AO52&amp;$AN52,0)),$F$6,0)),0)*$AL52</f>
        <v>0</v>
      </c>
      <c r="OE52" s="13">
        <f>IFERROR(IFERROR(IF(VLOOKUP($AN52&amp;GB52&amp;$AO52&amp;GC52,$AN$98:$AN$101,1,0)=$AN52&amp;GB52&amp;$AO52&amp;GC52,$F$5,IF(VLOOKUP(IF(GB52&gt;GC52,$AN52&amp;$AO52,IF(GB52&lt;GC52,$AO52&amp;$AN52,0)),$AO$98:$AO$101,1,0)=IF(GB52&gt;GC52,$AN52&amp;$AO52,IF(GB52&lt;GC52,$AO52&amp;$AN52,0)),$F$6,0)),IF(VLOOKUP(IF(GB52&gt;GC52,$AN52&amp;$AO52,IF(GB52&lt;GC52,$AO52&amp;$AN52,0)),$AO$98:$AO$101,1,0)=IF(GB52&gt;GC52,$AN52&amp;$AO52,IF(GB52&lt;GC52,$AO52&amp;$AN52,0)),$F$6,0)),0)*$AL52</f>
        <v>0</v>
      </c>
      <c r="OF52" s="13">
        <f>IFERROR(IFERROR(IF(VLOOKUP($AN52&amp;GE52&amp;$AO52&amp;GF52,$AN$98:$AN$101,1,0)=$AN52&amp;GE52&amp;$AO52&amp;GF52,$F$5,IF(VLOOKUP(IF(GE52&gt;GF52,$AN52&amp;$AO52,IF(GE52&lt;GF52,$AO52&amp;$AN52,0)),$AO$98:$AO$101,1,0)=IF(GE52&gt;GF52,$AN52&amp;$AO52,IF(GE52&lt;GF52,$AO52&amp;$AN52,0)),$F$6,0)),IF(VLOOKUP(IF(GE52&gt;GF52,$AN52&amp;$AO52,IF(GE52&lt;GF52,$AO52&amp;$AN52,0)),$AO$98:$AO$101,1,0)=IF(GE52&gt;GF52,$AN52&amp;$AO52,IF(GE52&lt;GF52,$AO52&amp;$AN52,0)),$F$6,0)),0)*$AL52</f>
        <v>0</v>
      </c>
      <c r="OG52" s="13">
        <f>IFERROR(IFERROR(IF(VLOOKUP($AN52&amp;GH52&amp;$AO52&amp;GI52,$AN$98:$AN$101,1,0)=$AN52&amp;GH52&amp;$AO52&amp;GI52,$F$5,IF(VLOOKUP(IF(GH52&gt;GI52,$AN52&amp;$AO52,IF(GH52&lt;GI52,$AO52&amp;$AN52,0)),$AO$98:$AO$101,1,0)=IF(GH52&gt;GI52,$AN52&amp;$AO52,IF(GH52&lt;GI52,$AO52&amp;$AN52,0)),$F$6,0)),IF(VLOOKUP(IF(GH52&gt;GI52,$AN52&amp;$AO52,IF(GH52&lt;GI52,$AO52&amp;$AN52,0)),$AO$98:$AO$101,1,0)=IF(GH52&gt;GI52,$AN52&amp;$AO52,IF(GH52&lt;GI52,$AO52&amp;$AN52,0)),$F$6,0)),0)*$AL52</f>
        <v>0</v>
      </c>
      <c r="OH52" s="13">
        <f>IFERROR(IFERROR(IF(VLOOKUP($AN52&amp;GK52&amp;$AO52&amp;GL52,$AN$98:$AN$101,1,0)=$AN52&amp;GK52&amp;$AO52&amp;GL52,$F$5,IF(VLOOKUP(IF(GK52&gt;GL52,$AN52&amp;$AO52,IF(GK52&lt;GL52,$AO52&amp;$AN52,0)),$AO$98:$AO$101,1,0)=IF(GK52&gt;GL52,$AN52&amp;$AO52,IF(GK52&lt;GL52,$AO52&amp;$AN52,0)),$F$6,0)),IF(VLOOKUP(IF(GK52&gt;GL52,$AN52&amp;$AO52,IF(GK52&lt;GL52,$AO52&amp;$AN52,0)),$AO$98:$AO$101,1,0)=IF(GK52&gt;GL52,$AN52&amp;$AO52,IF(GK52&lt;GL52,$AO52&amp;$AN52,0)),$F$6,0)),0)*$AL52</f>
        <v>0</v>
      </c>
      <c r="OI52" s="13">
        <f>IFERROR(IFERROR(IF(VLOOKUP($AN52&amp;GN52&amp;$AO52&amp;GO52,$AN$98:$AN$101,1,0)=$AN52&amp;GN52&amp;$AO52&amp;GO52,$F$5,IF(VLOOKUP(IF(GN52&gt;GO52,$AN52&amp;$AO52,IF(GN52&lt;GO52,$AO52&amp;$AN52,0)),$AO$98:$AO$101,1,0)=IF(GN52&gt;GO52,$AN52&amp;$AO52,IF(GN52&lt;GO52,$AO52&amp;$AN52,0)),$F$6,0)),IF(VLOOKUP(IF(GN52&gt;GO52,$AN52&amp;$AO52,IF(GN52&lt;GO52,$AO52&amp;$AN52,0)),$AO$98:$AO$101,1,0)=IF(GN52&gt;GO52,$AN52&amp;$AO52,IF(GN52&lt;GO52,$AO52&amp;$AN52,0)),$F$6,0)),0)*$AL52</f>
        <v>0</v>
      </c>
      <c r="OJ52" s="13">
        <f>IFERROR(IFERROR(IF(VLOOKUP($AN52&amp;GQ52&amp;$AO52&amp;GR52,$AN$98:$AN$101,1,0)=$AN52&amp;GQ52&amp;$AO52&amp;GR52,$F$5,IF(VLOOKUP(IF(GQ52&gt;GR52,$AN52&amp;$AO52,IF(GQ52&lt;GR52,$AO52&amp;$AN52,0)),$AO$98:$AO$101,1,0)=IF(GQ52&gt;GR52,$AN52&amp;$AO52,IF(GQ52&lt;GR52,$AO52&amp;$AN52,0)),$F$6,0)),IF(VLOOKUP(IF(GQ52&gt;GR52,$AN52&amp;$AO52,IF(GQ52&lt;GR52,$AO52&amp;$AN52,0)),$AO$98:$AO$101,1,0)=IF(GQ52&gt;GR52,$AN52&amp;$AO52,IF(GQ52&lt;GR52,$AO52&amp;$AN52,0)),$F$6,0)),0)*$AL52</f>
        <v>0</v>
      </c>
      <c r="OK52" s="13">
        <f>IFERROR(IFERROR(IF(VLOOKUP($AN52&amp;GT52&amp;$AO52&amp;GU52,$AN$98:$AN$101,1,0)=$AN52&amp;GT52&amp;$AO52&amp;GU52,$F$5,IF(VLOOKUP(IF(GT52&gt;GU52,$AN52&amp;$AO52,IF(GT52&lt;GU52,$AO52&amp;$AN52,0)),$AO$98:$AO$101,1,0)=IF(GT52&gt;GU52,$AN52&amp;$AO52,IF(GT52&lt;GU52,$AO52&amp;$AN52,0)),$F$6,0)),IF(VLOOKUP(IF(GT52&gt;GU52,$AN52&amp;$AO52,IF(GT52&lt;GU52,$AO52&amp;$AN52,0)),$AO$98:$AO$101,1,0)=IF(GT52&gt;GU52,$AN52&amp;$AO52,IF(GT52&lt;GU52,$AO52&amp;$AN52,0)),$F$6,0)),0)*$AL52</f>
        <v>0</v>
      </c>
      <c r="OL52" s="13">
        <f>IFERROR(IFERROR(IF(VLOOKUP($AN52&amp;GW52&amp;$AO52&amp;GX52,$AN$98:$AN$101,1,0)=$AN52&amp;GW52&amp;$AO52&amp;GX52,$F$5,IF(VLOOKUP(IF(GW52&gt;GX52,$AN52&amp;$AO52,IF(GW52&lt;GX52,$AO52&amp;$AN52,0)),$AO$98:$AO$101,1,0)=IF(GW52&gt;GX52,$AN52&amp;$AO52,IF(GW52&lt;GX52,$AO52&amp;$AN52,0)),$F$6,0)),IF(VLOOKUP(IF(GW52&gt;GX52,$AN52&amp;$AO52,IF(GW52&lt;GX52,$AO52&amp;$AN52,0)),$AO$98:$AO$101,1,0)=IF(GW52&gt;GX52,$AN52&amp;$AO52,IF(GW52&lt;GX52,$AO52&amp;$AN52,0)),$F$6,0)),0)*$AL52</f>
        <v>0</v>
      </c>
      <c r="OM52" s="13">
        <f>IFERROR(IFERROR(IF(VLOOKUP($AN52&amp;GZ52&amp;$AO52&amp;HA52,$AN$98:$AN$101,1,0)=$AN52&amp;GZ52&amp;$AO52&amp;HA52,$F$5,IF(VLOOKUP(IF(GZ52&gt;HA52,$AN52&amp;$AO52,IF(GZ52&lt;HA52,$AO52&amp;$AN52,0)),$AO$98:$AO$101,1,0)=IF(GZ52&gt;HA52,$AN52&amp;$AO52,IF(GZ52&lt;HA52,$AO52&amp;$AN52,0)),$F$6,0)),IF(VLOOKUP(IF(GZ52&gt;HA52,$AN52&amp;$AO52,IF(GZ52&lt;HA52,$AO52&amp;$AN52,0)),$AO$98:$AO$101,1,0)=IF(GZ52&gt;HA52,$AN52&amp;$AO52,IF(GZ52&lt;HA52,$AO52&amp;$AN52,0)),$F$6,0)),0)*$AL52</f>
        <v>0</v>
      </c>
      <c r="ON52" s="13">
        <f>IFERROR(IFERROR(IF(VLOOKUP($AN52&amp;HC52&amp;$AO52&amp;HD52,$AN$98:$AN$101,1,0)=$AN52&amp;HC52&amp;$AO52&amp;HD52,$F$5,IF(VLOOKUP(IF(HC52&gt;HD52,$AN52&amp;$AO52,IF(HC52&lt;HD52,$AO52&amp;$AN52,0)),$AO$98:$AO$101,1,0)=IF(HC52&gt;HD52,$AN52&amp;$AO52,IF(HC52&lt;HD52,$AO52&amp;$AN52,0)),$F$6,0)),IF(VLOOKUP(IF(HC52&gt;HD52,$AN52&amp;$AO52,IF(HC52&lt;HD52,$AO52&amp;$AN52,0)),$AO$98:$AO$101,1,0)=IF(HC52&gt;HD52,$AN52&amp;$AO52,IF(HC52&lt;HD52,$AO52&amp;$AN52,0)),$F$6,0)),0)*$AL52</f>
        <v>0</v>
      </c>
      <c r="OO52" s="13">
        <f>IFERROR(IFERROR(IF(VLOOKUP($AN52&amp;HF52&amp;$AO52&amp;HG52,$AN$98:$AN$101,1,0)=$AN52&amp;HF52&amp;$AO52&amp;HG52,$F$5,IF(VLOOKUP(IF(HF52&gt;HG52,$AN52&amp;$AO52,IF(HF52&lt;HG52,$AO52&amp;$AN52,0)),$AO$98:$AO$101,1,0)=IF(HF52&gt;HG52,$AN52&amp;$AO52,IF(HF52&lt;HG52,$AO52&amp;$AN52,0)),$F$6,0)),IF(VLOOKUP(IF(HF52&gt;HG52,$AN52&amp;$AO52,IF(HF52&lt;HG52,$AO52&amp;$AN52,0)),$AO$98:$AO$101,1,0)=IF(HF52&gt;HG52,$AN52&amp;$AO52,IF(HF52&lt;HG52,$AO52&amp;$AN52,0)),$F$6,0)),0)*$AL52</f>
        <v>0</v>
      </c>
      <c r="OP52" s="13">
        <f>IFERROR(IFERROR(IF(VLOOKUP($AN52&amp;HI52&amp;$AO52&amp;HJ52,$AN$98:$AN$101,1,0)=$AN52&amp;HI52&amp;$AO52&amp;HJ52,$F$5,IF(VLOOKUP(IF(HI52&gt;HJ52,$AN52&amp;$AO52,IF(HI52&lt;HJ52,$AO52&amp;$AN52,0)),$AO$98:$AO$101,1,0)=IF(HI52&gt;HJ52,$AN52&amp;$AO52,IF(HI52&lt;HJ52,$AO52&amp;$AN52,0)),$F$6,0)),IF(VLOOKUP(IF(HI52&gt;HJ52,$AN52&amp;$AO52,IF(HI52&lt;HJ52,$AO52&amp;$AN52,0)),$AO$98:$AO$101,1,0)=IF(HI52&gt;HJ52,$AN52&amp;$AO52,IF(HI52&lt;HJ52,$AO52&amp;$AN52,0)),$F$6,0)),0)*$AL52</f>
        <v>0</v>
      </c>
      <c r="OQ52" s="13">
        <f>IFERROR(IFERROR(IF(VLOOKUP($AN52&amp;HL52&amp;$AO52&amp;HM52,$AN$98:$AN$101,1,0)=$AN52&amp;HL52&amp;$AO52&amp;HM52,$F$5,IF(VLOOKUP(IF(HL52&gt;HM52,$AN52&amp;$AO52,IF(HL52&lt;HM52,$AO52&amp;$AN52,0)),$AO$98:$AO$101,1,0)=IF(HL52&gt;HM52,$AN52&amp;$AO52,IF(HL52&lt;HM52,$AO52&amp;$AN52,0)),$F$6,0)),IF(VLOOKUP(IF(HL52&gt;HM52,$AN52&amp;$AO52,IF(HL52&lt;HM52,$AO52&amp;$AN52,0)),$AO$98:$AO$101,1,0)=IF(HL52&gt;HM52,$AN52&amp;$AO52,IF(HL52&lt;HM52,$AO52&amp;$AN52,0)),$F$6,0)),0)*$AL52</f>
        <v>0</v>
      </c>
      <c r="OR52" s="13">
        <f>IFERROR(IFERROR(IF(VLOOKUP($AN52&amp;HO52&amp;$AO52&amp;HP52,$AN$98:$AN$101,1,0)=$AN52&amp;HO52&amp;$AO52&amp;HP52,$F$5,IF(VLOOKUP(IF(HO52&gt;HP52,$AN52&amp;$AO52,IF(HO52&lt;HP52,$AO52&amp;$AN52,0)),$AO$98:$AO$101,1,0)=IF(HO52&gt;HP52,$AN52&amp;$AO52,IF(HO52&lt;HP52,$AO52&amp;$AN52,0)),$F$6,0)),IF(VLOOKUP(IF(HO52&gt;HP52,$AN52&amp;$AO52,IF(HO52&lt;HP52,$AO52&amp;$AN52,0)),$AO$98:$AO$101,1,0)=IF(HO52&gt;HP52,$AN52&amp;$AO52,IF(HO52&lt;HP52,$AO52&amp;$AN52,0)),$F$6,0)),0)*$AL52</f>
        <v>0</v>
      </c>
      <c r="OS52" s="13">
        <f>IFERROR(IFERROR(IF(VLOOKUP($AN52&amp;HR52&amp;$AO52&amp;HS52,$AN$98:$AN$101,1,0)=$AN52&amp;HR52&amp;$AO52&amp;HS52,$F$5,IF(VLOOKUP(IF(HR52&gt;HS52,$AN52&amp;$AO52,IF(HR52&lt;HS52,$AO52&amp;$AN52,0)),$AO$98:$AO$101,1,0)=IF(HR52&gt;HS52,$AN52&amp;$AO52,IF(HR52&lt;HS52,$AO52&amp;$AN52,0)),$F$6,0)),IF(VLOOKUP(IF(HR52&gt;HS52,$AN52&amp;$AO52,IF(HR52&lt;HS52,$AO52&amp;$AN52,0)),$AO$98:$AO$101,1,0)=IF(HR52&gt;HS52,$AN52&amp;$AO52,IF(HR52&lt;HS52,$AO52&amp;$AN52,0)),$F$6,0)),0)*$AL52</f>
        <v>0</v>
      </c>
      <c r="OT52" s="13">
        <f>IFERROR(IFERROR(IF(VLOOKUP($AN52&amp;HU52&amp;$AO52&amp;HV52,$AN$98:$AN$101,1,0)=$AN52&amp;HU52&amp;$AO52&amp;HV52,$F$5,IF(VLOOKUP(IF(HU52&gt;HV52,$AN52&amp;$AO52,IF(HU52&lt;HV52,$AO52&amp;$AN52,0)),$AO$98:$AO$101,1,0)=IF(HU52&gt;HV52,$AN52&amp;$AO52,IF(HU52&lt;HV52,$AO52&amp;$AN52,0)),$F$6,0)),IF(VLOOKUP(IF(HU52&gt;HV52,$AN52&amp;$AO52,IF(HU52&lt;HV52,$AO52&amp;$AN52,0)),$AO$98:$AO$101,1,0)=IF(HU52&gt;HV52,$AN52&amp;$AO52,IF(HU52&lt;HV52,$AO52&amp;$AN52,0)),$F$6,0)),0)*$AL52</f>
        <v>0</v>
      </c>
      <c r="OU52" s="13">
        <f>IFERROR(IFERROR(IF(VLOOKUP($AN52&amp;HX52&amp;$AO52&amp;HY52,$AN$98:$AN$101,1,0)=$AN52&amp;HX52&amp;$AO52&amp;HY52,$F$5,IF(VLOOKUP(IF(HX52&gt;HY52,$AN52&amp;$AO52,IF(HX52&lt;HY52,$AO52&amp;$AN52,0)),$AO$98:$AO$101,1,0)=IF(HX52&gt;HY52,$AN52&amp;$AO52,IF(HX52&lt;HY52,$AO52&amp;$AN52,0)),$F$6,0)),IF(VLOOKUP(IF(HX52&gt;HY52,$AN52&amp;$AO52,IF(HX52&lt;HY52,$AO52&amp;$AN52,0)),$AO$98:$AO$101,1,0)=IF(HX52&gt;HY52,$AN52&amp;$AO52,IF(HX52&lt;HY52,$AO52&amp;$AN52,0)),$F$6,0)),0)*$AL52</f>
        <v>0</v>
      </c>
      <c r="OV52" s="13">
        <f>IFERROR(IFERROR(IF(VLOOKUP($AN52&amp;IA52&amp;$AO52&amp;IB52,$AN$98:$AN$101,1,0)=$AN52&amp;IA52&amp;$AO52&amp;IB52,$F$5,IF(VLOOKUP(IF(IA52&gt;IB52,$AN52&amp;$AO52,IF(IA52&lt;IB52,$AO52&amp;$AN52,0)),$AO$98:$AO$101,1,0)=IF(IA52&gt;IB52,$AN52&amp;$AO52,IF(IA52&lt;IB52,$AO52&amp;$AN52,0)),$F$6,0)),IF(VLOOKUP(IF(IA52&gt;IB52,$AN52&amp;$AO52,IF(IA52&lt;IB52,$AO52&amp;$AN52,0)),$AO$98:$AO$101,1,0)=IF(IA52&gt;IB52,$AN52&amp;$AO52,IF(IA52&lt;IB52,$AO52&amp;$AN52,0)),$F$6,0)),0)*$AL52</f>
        <v>0</v>
      </c>
      <c r="OW52" s="13">
        <f>IFERROR(IFERROR(IF(VLOOKUP($AN52&amp;ID52&amp;$AO52&amp;IE52,$AN$98:$AN$101,1,0)=$AN52&amp;ID52&amp;$AO52&amp;IE52,$F$5,IF(VLOOKUP(IF(ID52&gt;IE52,$AN52&amp;$AO52,IF(ID52&lt;IE52,$AO52&amp;$AN52,0)),$AO$98:$AO$101,1,0)=IF(ID52&gt;IE52,$AN52&amp;$AO52,IF(ID52&lt;IE52,$AO52&amp;$AN52,0)),$F$6,0)),IF(VLOOKUP(IF(ID52&gt;IE52,$AN52&amp;$AO52,IF(ID52&lt;IE52,$AO52&amp;$AN52,0)),$AO$98:$AO$101,1,0)=IF(ID52&gt;IE52,$AN52&amp;$AO52,IF(ID52&lt;IE52,$AO52&amp;$AN52,0)),$F$6,0)),0)*$AL52</f>
        <v>0</v>
      </c>
      <c r="OX52" s="13">
        <f>IFERROR(IFERROR(IF(VLOOKUP($AN52&amp;IG52&amp;$AO52&amp;IH52,$AN$98:$AN$101,1,0)=$AN52&amp;IG52&amp;$AO52&amp;IH52,$F$5,IF(VLOOKUP(IF(IG52&gt;IH52,$AN52&amp;$AO52,IF(IG52&lt;IH52,$AO52&amp;$AN52,0)),$AO$98:$AO$101,1,0)=IF(IG52&gt;IH52,$AN52&amp;$AO52,IF(IG52&lt;IH52,$AO52&amp;$AN52,0)),$F$6,0)),IF(VLOOKUP(IF(IG52&gt;IH52,$AN52&amp;$AO52,IF(IG52&lt;IH52,$AO52&amp;$AN52,0)),$AO$98:$AO$101,1,0)=IF(IG52&gt;IH52,$AN52&amp;$AO52,IF(IG52&lt;IH52,$AO52&amp;$AN52,0)),$F$6,0)),0)*$AL52</f>
        <v>0</v>
      </c>
      <c r="OY52" s="13">
        <f>IFERROR(IFERROR(IF(VLOOKUP($AN52&amp;IJ52&amp;$AO52&amp;IK52,$AN$98:$AN$101,1,0)=$AN52&amp;IJ52&amp;$AO52&amp;IK52,$F$5,IF(VLOOKUP(IF(IJ52&gt;IK52,$AN52&amp;$AO52,IF(IJ52&lt;IK52,$AO52&amp;$AN52,0)),$AO$98:$AO$101,1,0)=IF(IJ52&gt;IK52,$AN52&amp;$AO52,IF(IJ52&lt;IK52,$AO52&amp;$AN52,0)),$F$6,0)),IF(VLOOKUP(IF(IJ52&gt;IK52,$AN52&amp;$AO52,IF(IJ52&lt;IK52,$AO52&amp;$AN52,0)),$AO$98:$AO$101,1,0)=IF(IJ52&gt;IK52,$AN52&amp;$AO52,IF(IJ52&lt;IK52,$AO52&amp;$AN52,0)),$F$6,0)),0)*$AL52</f>
        <v>0</v>
      </c>
      <c r="OZ52" s="13">
        <f>IFERROR(IFERROR(IF(VLOOKUP($AN52&amp;IM52&amp;$AO52&amp;IN52,$AN$98:$AN$101,1,0)=$AN52&amp;IM52&amp;$AO52&amp;IN52,$F$5,IF(VLOOKUP(IF(IM52&gt;IN52,$AN52&amp;$AO52,IF(IM52&lt;IN52,$AO52&amp;$AN52,0)),$AO$98:$AO$101,1,0)=IF(IM52&gt;IN52,$AN52&amp;$AO52,IF(IM52&lt;IN52,$AO52&amp;$AN52,0)),$F$6,0)),IF(VLOOKUP(IF(IM52&gt;IN52,$AN52&amp;$AO52,IF(IM52&lt;IN52,$AO52&amp;$AN52,0)),$AO$98:$AO$101,1,0)=IF(IM52&gt;IN52,$AN52&amp;$AO52,IF(IM52&lt;IN52,$AO52&amp;$AN52,0)),$F$6,0)),0)*$AL52</f>
        <v>0</v>
      </c>
      <c r="PA52" s="13">
        <f>IFERROR(IFERROR(IF(VLOOKUP($AN52&amp;IP52&amp;$AO52&amp;IQ52,$AN$98:$AN$101,1,0)=$AN52&amp;IP52&amp;$AO52&amp;IQ52,$F$5,IF(VLOOKUP(IF(IP52&gt;IQ52,$AN52&amp;$AO52,IF(IP52&lt;IQ52,$AO52&amp;$AN52,0)),$AO$98:$AO$101,1,0)=IF(IP52&gt;IQ52,$AN52&amp;$AO52,IF(IP52&lt;IQ52,$AO52&amp;$AN52,0)),$F$6,0)),IF(VLOOKUP(IF(IP52&gt;IQ52,$AN52&amp;$AO52,IF(IP52&lt;IQ52,$AO52&amp;$AN52,0)),$AO$98:$AO$101,1,0)=IF(IP52&gt;IQ52,$AN52&amp;$AO52,IF(IP52&lt;IQ52,$AO52&amp;$AN52,0)),$F$6,0)),0)*$AL52</f>
        <v>0</v>
      </c>
      <c r="PB52" s="13">
        <f>IFERROR(IFERROR(IF(VLOOKUP($AN52&amp;IS52&amp;$AO52&amp;IT52,$AN$98:$AN$101,1,0)=$AN52&amp;IS52&amp;$AO52&amp;IT52,$F$5,IF(VLOOKUP(IF(IS52&gt;IT52,$AN52&amp;$AO52,IF(IS52&lt;IT52,$AO52&amp;$AN52,0)),$AO$98:$AO$101,1,0)=IF(IS52&gt;IT52,$AN52&amp;$AO52,IF(IS52&lt;IT52,$AO52&amp;$AN52,0)),$F$6,0)),IF(VLOOKUP(IF(IS52&gt;IT52,$AN52&amp;$AO52,IF(IS52&lt;IT52,$AO52&amp;$AN52,0)),$AO$98:$AO$101,1,0)=IF(IS52&gt;IT52,$AN52&amp;$AO52,IF(IS52&lt;IT52,$AO52&amp;$AN52,0)),$F$6,0)),0)*$AL52</f>
        <v>0</v>
      </c>
      <c r="PC52" s="13">
        <f>IFERROR(IFERROR(IF(VLOOKUP($AN52&amp;IV52&amp;$AO52&amp;IW52,$AN$98:$AN$101,1,0)=$AN52&amp;IV52&amp;$AO52&amp;IW52,$F$5,IF(VLOOKUP(IF(IV52&gt;IW52,$AN52&amp;$AO52,IF(IV52&lt;IW52,$AO52&amp;$AN52,0)),$AO$98:$AO$101,1,0)=IF(IV52&gt;IW52,$AN52&amp;$AO52,IF(IV52&lt;IW52,$AO52&amp;$AN52,0)),$F$6,0)),IF(VLOOKUP(IF(IV52&gt;IW52,$AN52&amp;$AO52,IF(IV52&lt;IW52,$AO52&amp;$AN52,0)),$AO$98:$AO$101,1,0)=IF(IV52&gt;IW52,$AN52&amp;$AO52,IF(IV52&lt;IW52,$AO52&amp;$AN52,0)),$F$6,0)),0)*$AL52</f>
        <v>0</v>
      </c>
      <c r="PD52" s="13">
        <f>IFERROR(IFERROR(IF(VLOOKUP($AN52&amp;IY52&amp;$AO52&amp;IZ52,$AN$98:$AN$101,1,0)=$AN52&amp;IY52&amp;$AO52&amp;IZ52,$F$5,IF(VLOOKUP(IF(IY52&gt;IZ52,$AN52&amp;$AO52,IF(IY52&lt;IZ52,$AO52&amp;$AN52,0)),$AO$98:$AO$101,1,0)=IF(IY52&gt;IZ52,$AN52&amp;$AO52,IF(IY52&lt;IZ52,$AO52&amp;$AN52,0)),$F$6,0)),IF(VLOOKUP(IF(IY52&gt;IZ52,$AN52&amp;$AO52,IF(IY52&lt;IZ52,$AO52&amp;$AN52,0)),$AO$98:$AO$101,1,0)=IF(IY52&gt;IZ52,$AN52&amp;$AO52,IF(IY52&lt;IZ52,$AO52&amp;$AN52,0)),$F$6,0)),0)*$AL52</f>
        <v>0</v>
      </c>
      <c r="PE52" s="13">
        <f>IFERROR(IFERROR(IF(VLOOKUP($AN52&amp;JB52&amp;$AO52&amp;JC52,$AN$98:$AN$101,1,0)=$AN52&amp;JB52&amp;$AO52&amp;JC52,$F$5,IF(VLOOKUP(IF(JB52&gt;JC52,$AN52&amp;$AO52,IF(JB52&lt;JC52,$AO52&amp;$AN52,0)),$AO$98:$AO$101,1,0)=IF(JB52&gt;JC52,$AN52&amp;$AO52,IF(JB52&lt;JC52,$AO52&amp;$AN52,0)),$F$6,0)),IF(VLOOKUP(IF(JB52&gt;JC52,$AN52&amp;$AO52,IF(JB52&lt;JC52,$AO52&amp;$AN52,0)),$AO$98:$AO$101,1,0)=IF(JB52&gt;JC52,$AN52&amp;$AO52,IF(JB52&lt;JC52,$AO52&amp;$AN52,0)),$F$6,0)),0)*$AL52</f>
        <v>0</v>
      </c>
      <c r="PF52" s="13">
        <f>IFERROR(IFERROR(IF(VLOOKUP($AN52&amp;JE52&amp;$AO52&amp;JF52,$AN$98:$AN$101,1,0)=$AN52&amp;JE52&amp;$AO52&amp;JF52,$F$5,IF(VLOOKUP(IF(JE52&gt;JF52,$AN52&amp;$AO52,IF(JE52&lt;JF52,$AO52&amp;$AN52,0)),$AO$98:$AO$101,1,0)=IF(JE52&gt;JF52,$AN52&amp;$AO52,IF(JE52&lt;JF52,$AO52&amp;$AN52,0)),$F$6,0)),IF(VLOOKUP(IF(JE52&gt;JF52,$AN52&amp;$AO52,IF(JE52&lt;JF52,$AO52&amp;$AN52,0)),$AO$98:$AO$101,1,0)=IF(JE52&gt;JF52,$AN52&amp;$AO52,IF(JE52&lt;JF52,$AO52&amp;$AN52,0)),$F$6,0)),0)*$AL52</f>
        <v>0</v>
      </c>
      <c r="PG52" s="13">
        <f>IFERROR(IFERROR(IF(VLOOKUP($AN52&amp;JH52&amp;$AO52&amp;JI52,$AN$98:$AN$101,1,0)=$AN52&amp;JH52&amp;$AO52&amp;JI52,$F$5,IF(VLOOKUP(IF(JH52&gt;JI52,$AN52&amp;$AO52,IF(JH52&lt;JI52,$AO52&amp;$AN52,0)),$AO$98:$AO$101,1,0)=IF(JH52&gt;JI52,$AN52&amp;$AO52,IF(JH52&lt;JI52,$AO52&amp;$AN52,0)),$F$6,0)),IF(VLOOKUP(IF(JH52&gt;JI52,$AN52&amp;$AO52,IF(JH52&lt;JI52,$AO52&amp;$AN52,0)),$AO$98:$AO$101,1,0)=IF(JH52&gt;JI52,$AN52&amp;$AO52,IF(JH52&lt;JI52,$AO52&amp;$AN52,0)),$F$6,0)),0)*$AL52</f>
        <v>0</v>
      </c>
      <c r="PH52" s="13">
        <f>IFERROR(IFERROR(IF(VLOOKUP($AN52&amp;JK52&amp;$AO52&amp;JL52,$AN$98:$AN$101,1,0)=$AN52&amp;JK52&amp;$AO52&amp;JL52,$F$5,IF(VLOOKUP(IF(JK52&gt;JL52,$AN52&amp;$AO52,IF(JK52&lt;JL52,$AO52&amp;$AN52,0)),$AO$98:$AO$101,1,0)=IF(JK52&gt;JL52,$AN52&amp;$AO52,IF(JK52&lt;JL52,$AO52&amp;$AN52,0)),$F$6,0)),IF(VLOOKUP(IF(JK52&gt;JL52,$AN52&amp;$AO52,IF(JK52&lt;JL52,$AO52&amp;$AN52,0)),$AO$98:$AO$101,1,0)=IF(JK52&gt;JL52,$AN52&amp;$AO52,IF(JK52&lt;JL52,$AO52&amp;$AN52,0)),$F$6,0)),0)*$AL52</f>
        <v>0</v>
      </c>
      <c r="PI52" s="13">
        <f>IFERROR(IFERROR(IF(VLOOKUP($AN52&amp;JN52&amp;$AO52&amp;JO52,$AN$98:$AN$101,1,0)=$AN52&amp;JN52&amp;$AO52&amp;JO52,$F$5,IF(VLOOKUP(IF(JN52&gt;JO52,$AN52&amp;$AO52,IF(JN52&lt;JO52,$AO52&amp;$AN52,0)),$AO$98:$AO$101,1,0)=IF(JN52&gt;JO52,$AN52&amp;$AO52,IF(JN52&lt;JO52,$AO52&amp;$AN52,0)),$F$6,0)),IF(VLOOKUP(IF(JN52&gt;JO52,$AN52&amp;$AO52,IF(JN52&lt;JO52,$AO52&amp;$AN52,0)),$AO$98:$AO$101,1,0)=IF(JN52&gt;JO52,$AN52&amp;$AO52,IF(JN52&lt;JO52,$AO52&amp;$AN52,0)),$F$6,0)),0)*$AL52</f>
        <v>0</v>
      </c>
      <c r="PJ52" s="13">
        <f>IFERROR(IFERROR(IF(VLOOKUP($AN52&amp;JQ52&amp;$AO52&amp;JR52,$AN$98:$AN$101,1,0)=$AN52&amp;JQ52&amp;$AO52&amp;JR52,$F$5,IF(VLOOKUP(IF(JQ52&gt;JR52,$AN52&amp;$AO52,IF(JQ52&lt;JR52,$AO52&amp;$AN52,0)),$AO$98:$AO$101,1,0)=IF(JQ52&gt;JR52,$AN52&amp;$AO52,IF(JQ52&lt;JR52,$AO52&amp;$AN52,0)),$F$6,0)),IF(VLOOKUP(IF(JQ52&gt;JR52,$AN52&amp;$AO52,IF(JQ52&lt;JR52,$AO52&amp;$AN52,0)),$AO$98:$AO$101,1,0)=IF(JQ52&gt;JR52,$AN52&amp;$AO52,IF(JQ52&lt;JR52,$AO52&amp;$AN52,0)),$F$6,0)),0)*$AL52</f>
        <v>0</v>
      </c>
      <c r="PK52" s="13">
        <f>IFERROR(IFERROR(IF(VLOOKUP($AN52&amp;JT52&amp;$AO52&amp;JU52,$AN$98:$AN$101,1,0)=$AN52&amp;JT52&amp;$AO52&amp;JU52,$F$5,IF(VLOOKUP(IF(JT52&gt;JU52,$AN52&amp;$AO52,IF(JT52&lt;JU52,$AO52&amp;$AN52,0)),$AO$98:$AO$101,1,0)=IF(JT52&gt;JU52,$AN52&amp;$AO52,IF(JT52&lt;JU52,$AO52&amp;$AN52,0)),$F$6,0)),IF(VLOOKUP(IF(JT52&gt;JU52,$AN52&amp;$AO52,IF(JT52&lt;JU52,$AO52&amp;$AN52,0)),$AO$98:$AO$101,1,0)=IF(JT52&gt;JU52,$AN52&amp;$AO52,IF(JT52&lt;JU52,$AO52&amp;$AN52,0)),$F$6,0)),0)*$AL52</f>
        <v>0</v>
      </c>
      <c r="PL52" s="13">
        <f>IFERROR(IFERROR(IF(VLOOKUP($AN52&amp;JW52&amp;$AO52&amp;JX52,$AN$98:$AN$101,1,0)=$AN52&amp;JW52&amp;$AO52&amp;JX52,$F$5,IF(VLOOKUP(IF(JW52&gt;JX52,$AN52&amp;$AO52,IF(JW52&lt;JX52,$AO52&amp;$AN52,0)),$AO$98:$AO$101,1,0)=IF(JW52&gt;JX52,$AN52&amp;$AO52,IF(JW52&lt;JX52,$AO52&amp;$AN52,0)),$F$6,0)),IF(VLOOKUP(IF(JW52&gt;JX52,$AN52&amp;$AO52,IF(JW52&lt;JX52,$AO52&amp;$AN52,0)),$AO$98:$AO$101,1,0)=IF(JW52&gt;JX52,$AN52&amp;$AO52,IF(JW52&lt;JX52,$AO52&amp;$AN52,0)),$F$6,0)),0)*$AL52</f>
        <v>0</v>
      </c>
      <c r="PM52" s="13">
        <f>IFERROR(IFERROR(IF(VLOOKUP($AN52&amp;JZ52&amp;$AO52&amp;KA52,$AN$98:$AN$101,1,0)=$AN52&amp;JZ52&amp;$AO52&amp;KA52,$F$5,IF(VLOOKUP(IF(JZ52&gt;KA52,$AN52&amp;$AO52,IF(JZ52&lt;KA52,$AO52&amp;$AN52,0)),$AO$98:$AO$101,1,0)=IF(JZ52&gt;KA52,$AN52&amp;$AO52,IF(JZ52&lt;KA52,$AO52&amp;$AN52,0)),$F$6,0)),IF(VLOOKUP(IF(JZ52&gt;KA52,$AN52&amp;$AO52,IF(JZ52&lt;KA52,$AO52&amp;$AN52,0)),$AO$98:$AO$101,1,0)=IF(JZ52&gt;KA52,$AN52&amp;$AO52,IF(JZ52&lt;KA52,$AO52&amp;$AN52,0)),$F$6,0)),0)*$AL52</f>
        <v>0</v>
      </c>
      <c r="PN52" s="13">
        <f>IFERROR(IFERROR(IF(VLOOKUP($AN52&amp;KC52&amp;$AO52&amp;KD52,$AN$98:$AN$101,1,0)=$AN52&amp;KC52&amp;$AO52&amp;KD52,$F$5,IF(VLOOKUP(IF(KC52&gt;KD52,$AN52&amp;$AO52,IF(KC52&lt;KD52,$AO52&amp;$AN52,0)),$AO$98:$AO$101,1,0)=IF(KC52&gt;KD52,$AN52&amp;$AO52,IF(KC52&lt;KD52,$AO52&amp;$AN52,0)),$F$6,0)),IF(VLOOKUP(IF(KC52&gt;KD52,$AN52&amp;$AO52,IF(KC52&lt;KD52,$AO52&amp;$AN52,0)),$AO$98:$AO$101,1,0)=IF(KC52&gt;KD52,$AN52&amp;$AO52,IF(KC52&lt;KD52,$AO52&amp;$AN52,0)),$F$6,0)),0)*$AL52</f>
        <v>0</v>
      </c>
      <c r="PO52" s="13">
        <f>IFERROR(IFERROR(IF(VLOOKUP($AN52&amp;KF52&amp;$AO52&amp;KG52,$AN$98:$AN$101,1,0)=$AN52&amp;KF52&amp;$AO52&amp;KG52,$F$5,IF(VLOOKUP(IF(KF52&gt;KG52,$AN52&amp;$AO52,IF(KF52&lt;KG52,$AO52&amp;$AN52,0)),$AO$98:$AO$101,1,0)=IF(KF52&gt;KG52,$AN52&amp;$AO52,IF(KF52&lt;KG52,$AO52&amp;$AN52,0)),$F$6,0)),IF(VLOOKUP(IF(KF52&gt;KG52,$AN52&amp;$AO52,IF(KF52&lt;KG52,$AO52&amp;$AN52,0)),$AO$98:$AO$101,1,0)=IF(KF52&gt;KG52,$AN52&amp;$AO52,IF(KF52&lt;KG52,$AO52&amp;$AN52,0)),$F$6,0)),0)*$AL52</f>
        <v>0</v>
      </c>
      <c r="PP52" s="13">
        <f>IFERROR(IFERROR(IF(VLOOKUP($AN52&amp;KI52&amp;$AO52&amp;KJ52,$AN$98:$AN$101,1,0)=$AN52&amp;KI52&amp;$AO52&amp;KJ52,$F$5,IF(VLOOKUP(IF(KI52&gt;KJ52,$AN52&amp;$AO52,IF(KI52&lt;KJ52,$AO52&amp;$AN52,0)),$AO$98:$AO$101,1,0)=IF(KI52&gt;KJ52,$AN52&amp;$AO52,IF(KI52&lt;KJ52,$AO52&amp;$AN52,0)),$F$6,0)),IF(VLOOKUP(IF(KI52&gt;KJ52,$AN52&amp;$AO52,IF(KI52&lt;KJ52,$AO52&amp;$AN52,0)),$AO$98:$AO$101,1,0)=IF(KI52&gt;KJ52,$AN52&amp;$AO52,IF(KI52&lt;KJ52,$AO52&amp;$AN52,0)),$F$6,0)),0)*$AL52</f>
        <v>0</v>
      </c>
      <c r="PQ52" s="13">
        <f>IFERROR(IFERROR(IF(VLOOKUP($AN52&amp;KL52&amp;$AO52&amp;KM52,$AN$98:$AN$101,1,0)=$AN52&amp;KL52&amp;$AO52&amp;KM52,$F$5,IF(VLOOKUP(IF(KL52&gt;KM52,$AN52&amp;$AO52,IF(KL52&lt;KM52,$AO52&amp;$AN52,0)),$AO$98:$AO$101,1,0)=IF(KL52&gt;KM52,$AN52&amp;$AO52,IF(KL52&lt;KM52,$AO52&amp;$AN52,0)),$F$6,0)),IF(VLOOKUP(IF(KL52&gt;KM52,$AN52&amp;$AO52,IF(KL52&lt;KM52,$AO52&amp;$AN52,0)),$AO$98:$AO$101,1,0)=IF(KL52&gt;KM52,$AN52&amp;$AO52,IF(KL52&lt;KM52,$AO52&amp;$AN52,0)),$F$6,0)),0)*$AL52</f>
        <v>0</v>
      </c>
      <c r="PR52" s="13">
        <f>IFERROR(IFERROR(IF(VLOOKUP($AN52&amp;KO52&amp;$AO52&amp;KP52,$AN$98:$AN$101,1,0)=$AN52&amp;KO52&amp;$AO52&amp;KP52,$F$5,IF(VLOOKUP(IF(KO52&gt;KP52,$AN52&amp;$AO52,IF(KO52&lt;KP52,$AO52&amp;$AN52,0)),$AO$98:$AO$101,1,0)=IF(KO52&gt;KP52,$AN52&amp;$AO52,IF(KO52&lt;KP52,$AO52&amp;$AN52,0)),$F$6,0)),IF(VLOOKUP(IF(KO52&gt;KP52,$AN52&amp;$AO52,IF(KO52&lt;KP52,$AO52&amp;$AN52,0)),$AO$98:$AO$101,1,0)=IF(KO52&gt;KP52,$AN52&amp;$AO52,IF(KO52&lt;KP52,$AO52&amp;$AN52,0)),$F$6,0)),0)*$AL52</f>
        <v>0</v>
      </c>
      <c r="PS52" s="13">
        <f>IFERROR(IFERROR(IF(VLOOKUP($AN52&amp;KR52&amp;$AO52&amp;KS52,$AN$98:$AN$101,1,0)=$AN52&amp;KR52&amp;$AO52&amp;KS52,$F$5,IF(VLOOKUP(IF(KR52&gt;KS52,$AN52&amp;$AO52,IF(KR52&lt;KS52,$AO52&amp;$AN52,0)),$AO$98:$AO$101,1,0)=IF(KR52&gt;KS52,$AN52&amp;$AO52,IF(KR52&lt;KS52,$AO52&amp;$AN52,0)),$F$6,0)),IF(VLOOKUP(IF(KR52&gt;KS52,$AN52&amp;$AO52,IF(KR52&lt;KS52,$AO52&amp;$AN52,0)),$AO$98:$AO$101,1,0)=IF(KR52&gt;KS52,$AN52&amp;$AO52,IF(KR52&lt;KS52,$AO52&amp;$AN52,0)),$F$6,0)),0)*$AL52</f>
        <v>0</v>
      </c>
      <c r="PT52" s="13">
        <f>IFERROR(IFERROR(IF(VLOOKUP($AN52&amp;KU52&amp;$AO52&amp;KV52,$AN$98:$AN$101,1,0)=$AN52&amp;KU52&amp;$AO52&amp;KV52,$F$5,IF(VLOOKUP(IF(KU52&gt;KV52,$AN52&amp;$AO52,IF(KU52&lt;KV52,$AO52&amp;$AN52,0)),$AO$98:$AO$101,1,0)=IF(KU52&gt;KV52,$AN52&amp;$AO52,IF(KU52&lt;KV52,$AO52&amp;$AN52,0)),$F$6,0)),IF(VLOOKUP(IF(KU52&gt;KV52,$AN52&amp;$AO52,IF(KU52&lt;KV52,$AO52&amp;$AN52,0)),$AO$98:$AO$101,1,0)=IF(KU52&gt;KV52,$AN52&amp;$AO52,IF(KU52&lt;KV52,$AO52&amp;$AN52,0)),$F$6,0)),0)*$AL52</f>
        <v>0</v>
      </c>
      <c r="PU52" s="13">
        <f>IFERROR(IFERROR(IF(VLOOKUP($AN52&amp;KX52&amp;$AO52&amp;KY52,$AN$98:$AN$101,1,0)=$AN52&amp;KX52&amp;$AO52&amp;KY52,$F$5,IF(VLOOKUP(IF(KX52&gt;KY52,$AN52&amp;$AO52,IF(KX52&lt;KY52,$AO52&amp;$AN52,0)),$AO$98:$AO$101,1,0)=IF(KX52&gt;KY52,$AN52&amp;$AO52,IF(KX52&lt;KY52,$AO52&amp;$AN52,0)),$F$6,0)),IF(VLOOKUP(IF(KX52&gt;KY52,$AN52&amp;$AO52,IF(KX52&lt;KY52,$AO52&amp;$AN52,0)),$AO$98:$AO$101,1,0)=IF(KX52&gt;KY52,$AN52&amp;$AO52,IF(KX52&lt;KY52,$AO52&amp;$AN52,0)),$F$6,0)),0)*$AL52</f>
        <v>0</v>
      </c>
      <c r="PV52" s="13">
        <f>IFERROR(IFERROR(IF(VLOOKUP($AN52&amp;LA52&amp;$AO52&amp;LB52,$AN$98:$AN$101,1,0)=$AN52&amp;LA52&amp;$AO52&amp;LB52,$F$5,IF(VLOOKUP(IF(LA52&gt;LB52,$AN52&amp;$AO52,IF(LA52&lt;LB52,$AO52&amp;$AN52,0)),$AO$98:$AO$101,1,0)=IF(LA52&gt;LB52,$AN52&amp;$AO52,IF(LA52&lt;LB52,$AO52&amp;$AN52,0)),$F$6,0)),IF(VLOOKUP(IF(LA52&gt;LB52,$AN52&amp;$AO52,IF(LA52&lt;LB52,$AO52&amp;$AN52,0)),$AO$98:$AO$101,1,0)=IF(LA52&gt;LB52,$AN52&amp;$AO52,IF(LA52&lt;LB52,$AO52&amp;$AN52,0)),$F$6,0)),0)*$AL52</f>
        <v>0</v>
      </c>
      <c r="PW52" s="13">
        <f>IFERROR(IFERROR(IF(VLOOKUP($AN52&amp;LD52&amp;$AO52&amp;LE52,$AN$98:$AN$101,1,0)=$AN52&amp;LD52&amp;$AO52&amp;LE52,$F$5,IF(VLOOKUP(IF(LD52&gt;LE52,$AN52&amp;$AO52,IF(LD52&lt;LE52,$AO52&amp;$AN52,0)),$AO$98:$AO$101,1,0)=IF(LD52&gt;LE52,$AN52&amp;$AO52,IF(LD52&lt;LE52,$AO52&amp;$AN52,0)),$F$6,0)),IF(VLOOKUP(IF(LD52&gt;LE52,$AN52&amp;$AO52,IF(LD52&lt;LE52,$AO52&amp;$AN52,0)),$AO$98:$AO$101,1,0)=IF(LD52&gt;LE52,$AN52&amp;$AO52,IF(LD52&lt;LE52,$AO52&amp;$AN52,0)),$F$6,0)),0)*$AL52</f>
        <v>0</v>
      </c>
      <c r="PX52" s="13">
        <f>IFERROR(IFERROR(IF(VLOOKUP($AN52&amp;LG52&amp;$AO52&amp;LH52,$AN$98:$AN$101,1,0)=$AN52&amp;LG52&amp;$AO52&amp;LH52,$F$5,IF(VLOOKUP(IF(LG52&gt;LH52,$AN52&amp;$AO52,IF(LG52&lt;LH52,$AO52&amp;$AN52,0)),$AO$98:$AO$101,1,0)=IF(LG52&gt;LH52,$AN52&amp;$AO52,IF(LG52&lt;LH52,$AO52&amp;$AN52,0)),$F$6,0)),IF(VLOOKUP(IF(LG52&gt;LH52,$AN52&amp;$AO52,IF(LG52&lt;LH52,$AO52&amp;$AN52,0)),$AO$98:$AO$101,1,0)=IF(LG52&gt;LH52,$AN52&amp;$AO52,IF(LG52&lt;LH52,$AO52&amp;$AN52,0)),$F$6,0)),0)*$AL52</f>
        <v>0</v>
      </c>
      <c r="PY52" s="13">
        <f>IFERROR(IFERROR(IF(VLOOKUP($AN52&amp;LJ52&amp;$AO52&amp;LK52,$AN$98:$AN$101,1,0)=$AN52&amp;LJ52&amp;$AO52&amp;LK52,$F$5,IF(VLOOKUP(IF(LJ52&gt;LK52,$AN52&amp;$AO52,IF(LJ52&lt;LK52,$AO52&amp;$AN52,0)),$AO$98:$AO$101,1,0)=IF(LJ52&gt;LK52,$AN52&amp;$AO52,IF(LJ52&lt;LK52,$AO52&amp;$AN52,0)),$F$6,0)),IF(VLOOKUP(IF(LJ52&gt;LK52,$AN52&amp;$AO52,IF(LJ52&lt;LK52,$AO52&amp;$AN52,0)),$AO$98:$AO$101,1,0)=IF(LJ52&gt;LK52,$AN52&amp;$AO52,IF(LJ52&lt;LK52,$AO52&amp;$AN52,0)),$F$6,0)),0)*$AL52</f>
        <v>0</v>
      </c>
      <c r="PZ52" s="13">
        <f>IFERROR(IFERROR(IF(VLOOKUP($AN52&amp;LM52&amp;$AO52&amp;LN52,$AN$98:$AN$101,1,0)=$AN52&amp;LM52&amp;$AO52&amp;LN52,$F$5,IF(VLOOKUP(IF(LM52&gt;LN52,$AN52&amp;$AO52,IF(LM52&lt;LN52,$AO52&amp;$AN52,0)),$AO$98:$AO$101,1,0)=IF(LM52&gt;LN52,$AN52&amp;$AO52,IF(LM52&lt;LN52,$AO52&amp;$AN52,0)),$F$6,0)),IF(VLOOKUP(IF(LM52&gt;LN52,$AN52&amp;$AO52,IF(LM52&lt;LN52,$AO52&amp;$AN52,0)),$AO$98:$AO$101,1,0)=IF(LM52&gt;LN52,$AN52&amp;$AO52,IF(LM52&lt;LN52,$AO52&amp;$AN52,0)),$F$6,0)),0)*$AL52</f>
        <v>0</v>
      </c>
      <c r="QA52" s="13">
        <f>IFERROR(IFERROR(IF(VLOOKUP($AN52&amp;LP52&amp;$AO52&amp;LQ52,$AN$98:$AN$101,1,0)=$AN52&amp;LP52&amp;$AO52&amp;LQ52,$F$5,IF(VLOOKUP(IF(LP52&gt;LQ52,$AN52&amp;$AO52,IF(LP52&lt;LQ52,$AO52&amp;$AN52,0)),$AO$98:$AO$101,1,0)=IF(LP52&gt;LQ52,$AN52&amp;$AO52,IF(LP52&lt;LQ52,$AO52&amp;$AN52,0)),$F$6,0)),IF(VLOOKUP(IF(LP52&gt;LQ52,$AN52&amp;$AO52,IF(LP52&lt;LQ52,$AO52&amp;$AN52,0)),$AO$98:$AO$101,1,0)=IF(LP52&gt;LQ52,$AN52&amp;$AO52,IF(LP52&lt;LQ52,$AO52&amp;$AN52,0)),$F$6,0)),0)*$AL52</f>
        <v>0</v>
      </c>
      <c r="QB52" s="13">
        <f>IFERROR(IFERROR(IF(VLOOKUP($AN52&amp;LS52&amp;$AO52&amp;LT52,$AN$98:$AN$101,1,0)=$AN52&amp;LS52&amp;$AO52&amp;LT52,$F$5,IF(VLOOKUP(IF(LS52&gt;LT52,$AN52&amp;$AO52,IF(LS52&lt;LT52,$AO52&amp;$AN52,0)),$AO$98:$AO$101,1,0)=IF(LS52&gt;LT52,$AN52&amp;$AO52,IF(LS52&lt;LT52,$AO52&amp;$AN52,0)),$F$6,0)),IF(VLOOKUP(IF(LS52&gt;LT52,$AN52&amp;$AO52,IF(LS52&lt;LT52,$AO52&amp;$AN52,0)),$AO$98:$AO$101,1,0)=IF(LS52&gt;LT52,$AN52&amp;$AO52,IF(LS52&lt;LT52,$AO52&amp;$AN52,0)),$F$6,0)),0)*$AL52</f>
        <v>0</v>
      </c>
      <c r="QC52" s="13">
        <f>IFERROR(IFERROR(IF(VLOOKUP($AN52&amp;LV52&amp;$AO52&amp;LW52,$AN$98:$AN$101,1,0)=$AN52&amp;LV52&amp;$AO52&amp;LW52,$F$5,IF(VLOOKUP(IF(LV52&gt;LW52,$AN52&amp;$AO52,IF(LV52&lt;LW52,$AO52&amp;$AN52,0)),$AO$98:$AO$101,1,0)=IF(LV52&gt;LW52,$AN52&amp;$AO52,IF(LV52&lt;LW52,$AO52&amp;$AN52,0)),$F$6,0)),IF(VLOOKUP(IF(LV52&gt;LW52,$AN52&amp;$AO52,IF(LV52&lt;LW52,$AO52&amp;$AN52,0)),$AO$98:$AO$101,1,0)=IF(LV52&gt;LW52,$AN52&amp;$AO52,IF(LV52&lt;LW52,$AO52&amp;$AN52,0)),$F$6,0)),0)*$AL52</f>
        <v>0</v>
      </c>
      <c r="QD52" s="13">
        <f>IFERROR(IFERROR(IF(VLOOKUP($AN52&amp;LY52&amp;$AO52&amp;LZ52,$AN$98:$AN$101,1,0)=$AN52&amp;LY52&amp;$AO52&amp;LZ52,$F$5,IF(VLOOKUP(IF(LY52&gt;LZ52,$AN52&amp;$AO52,IF(LY52&lt;LZ52,$AO52&amp;$AN52,0)),$AO$98:$AO$101,1,0)=IF(LY52&gt;LZ52,$AN52&amp;$AO52,IF(LY52&lt;LZ52,$AO52&amp;$AN52,0)),$F$6,0)),IF(VLOOKUP(IF(LY52&gt;LZ52,$AN52&amp;$AO52,IF(LY52&lt;LZ52,$AO52&amp;$AN52,0)),$AO$98:$AO$101,1,0)=IF(LY52&gt;LZ52,$AN52&amp;$AO52,IF(LY52&lt;LZ52,$AO52&amp;$AN52,0)),$F$6,0)),0)*$AL52</f>
        <v>0</v>
      </c>
      <c r="QE52" s="13">
        <f>IFERROR(IFERROR(IF(VLOOKUP($AN52&amp;MB52&amp;$AO52&amp;MC52,$AN$98:$AN$101,1,0)=$AN52&amp;MB52&amp;$AO52&amp;MC52,$F$5,IF(VLOOKUP(IF(MB52&gt;MC52,$AN52&amp;$AO52,IF(MB52&lt;MC52,$AO52&amp;$AN52,0)),$AO$98:$AO$101,1,0)=IF(MB52&gt;MC52,$AN52&amp;$AO52,IF(MB52&lt;MC52,$AO52&amp;$AN52,0)),$F$6,0)),IF(VLOOKUP(IF(MB52&gt;MC52,$AN52&amp;$AO52,IF(MB52&lt;MC52,$AO52&amp;$AN52,0)),$AO$98:$AO$101,1,0)=IF(MB52&gt;MC52,$AN52&amp;$AO52,IF(MB52&lt;MC52,$AO52&amp;$AN52,0)),$F$6,0)),0)*$AL52</f>
        <v>0</v>
      </c>
      <c r="QF52" s="13">
        <f>IFERROR(IFERROR(IF(VLOOKUP($AN52&amp;ME52&amp;$AO52&amp;MF52,$AN$98:$AN$101,1,0)=$AN52&amp;ME52&amp;$AO52&amp;MF52,$F$5,IF(VLOOKUP(IF(ME52&gt;MF52,$AN52&amp;$AO52,IF(ME52&lt;MF52,$AO52&amp;$AN52,0)),$AO$98:$AO$101,1,0)=IF(ME52&gt;MF52,$AN52&amp;$AO52,IF(ME52&lt;MF52,$AO52&amp;$AN52,0)),$F$6,0)),IF(VLOOKUP(IF(ME52&gt;MF52,$AN52&amp;$AO52,IF(ME52&lt;MF52,$AO52&amp;$AN52,0)),$AO$98:$AO$101,1,0)=IF(ME52&gt;MF52,$AN52&amp;$AO52,IF(ME52&lt;MF52,$AO52&amp;$AN52,0)),$F$6,0)),0)*$AL52</f>
        <v>0</v>
      </c>
      <c r="QN52" s="13">
        <f>RANK(QQ52,$QQ$4:$QQ$69)+COUNTIF(QQ$4:QQ52,QQ52)-1</f>
        <v>49</v>
      </c>
      <c r="QO52" s="29">
        <f t="array" ref="QO52">SUM(IF(QQ52&lt;$QQ$4:$QQ$69,1/COUNTIF($QQ$4:$QQ$69,$QQ$4:$QQ$69)))+1</f>
        <v>1</v>
      </c>
      <c r="QP52" s="11" t="str">
        <f>Sheet3!R50</f>
        <v>N. McGinn (N Ireland)</v>
      </c>
      <c r="QQ52" s="13">
        <f t="shared" si="226"/>
        <v>0</v>
      </c>
    </row>
    <row r="53" spans="1:463">
      <c r="J53" s="10">
        <f t="shared" si="222"/>
        <v>50</v>
      </c>
      <c r="K53" s="39" t="str">
        <f>IFERROR(IF(L53="","",IF(ISNUMBER(MATCH(HLOOKUP($J53,$MK$74:$QF$89,($QG$79-$QG$74+1),0),K$4:K52,0)),"",HLOOKUP($J53,$MK$74:$QF$89,($QG$79-$QG$74+1),0))),"")</f>
        <v/>
      </c>
      <c r="L53" s="40" t="str">
        <f t="shared" si="215"/>
        <v/>
      </c>
      <c r="M53" s="41" t="str">
        <f t="array" ref="M53">IFERROR(IF(HLOOKUP($J53,$MK$74:$QF$89,($QG$83-$QG$74+1),0)=0,"",HLOOKUP($J53,$MK$74:$QF$89,($QG$83-$QG$74+1),0)),0)</f>
        <v/>
      </c>
      <c r="N53" s="10"/>
      <c r="O53" s="10">
        <f t="shared" si="223"/>
        <v>50</v>
      </c>
      <c r="P53" s="39" t="str">
        <f>IFERROR(IF(Q53="","",IF(ISNUMBER(MATCH(HLOOKUP($T53,$MK$75:$OP$89,($QG$80-$QG$75+1),0),P$4:P52,0)),"",HLOOKUP($T53,$MK$75:$OP$89,($QG$80-$QG$75+1),0))),"")</f>
        <v/>
      </c>
      <c r="Q53" s="40" t="str">
        <f t="shared" si="217"/>
        <v/>
      </c>
      <c r="R53" s="41" t="str">
        <f t="array" ref="R53">IFERROR(IF(HLOOKUP($O53,$MK$75:$QF$89,($QG$89-$QG$75+1),0)=0,"",HLOOKUP($O53,$MK$75:$QF$89,($QG$89-$QG$75+1),0)),0)</f>
        <v/>
      </c>
      <c r="S53" s="10"/>
      <c r="T53" s="10">
        <f t="shared" si="224"/>
        <v>50</v>
      </c>
      <c r="U53" s="39" t="str">
        <f>IFERROR(IF(V53="","",IF(ISNUMBER(MATCH(HLOOKUP($O53,$MK$76:$QF$89,($QG$81-$QG$76+1),0),U$4:U52,0)),"",HLOOKUP($O53,$MK$76:$QF$89,($QG$81-$QG$76+1),0))),"")</f>
        <v/>
      </c>
      <c r="V53" s="40" t="str">
        <f t="shared" si="225"/>
        <v/>
      </c>
      <c r="W53" s="41" t="str">
        <f t="array" ref="W53">IFERROR(IF(HLOOKUP($T53,$MK$76:$QF$89,($QG$87-$QG$76+1),0)=0,"",HLOOKUP($T53,$MK$76:$QF$89,($QG$87-$QG$76+1),0)),0)</f>
        <v/>
      </c>
      <c r="Y53" s="9">
        <v>22</v>
      </c>
      <c r="Z53" s="39" t="str">
        <f>IFERROR(IF(AA53="","",IF(ISNUMBER(MATCH(VLOOKUP($Y54,$QN$4:$QQ$69,2,0),Z$31:Z52,0)),"",VLOOKUP($Y54,$QN$4:$QQ$69,2,0))),"")</f>
        <v/>
      </c>
      <c r="AA53" s="40" t="str">
        <f t="shared" si="219"/>
        <v/>
      </c>
      <c r="AB53" s="42" t="str">
        <f t="shared" si="220"/>
        <v/>
      </c>
      <c r="AC53" s="43" t="str">
        <f t="shared" si="221"/>
        <v/>
      </c>
      <c r="AE53" s="29">
        <f t="array" ref="AE53">IFERROR(SUM(IF(AG53&lt;$AG$4:$AG$69,1/COUNTIF($AG$4:$AG$69,$AG$4:$AG$69)))+1,0)</f>
        <v>1</v>
      </c>
      <c r="AF53" s="44" t="str">
        <f>Sheet3!R51</f>
        <v xml:space="preserve">Nani (Portugal) </v>
      </c>
      <c r="AG53" s="45">
        <v>0</v>
      </c>
      <c r="AH53" s="29">
        <f t="shared" si="212"/>
        <v>15</v>
      </c>
      <c r="AL53" s="13">
        <f>IF(OR(ISBLANK('Euro 2016'!L81),ISBLANK('Euro 2016'!M81)),0,1)</f>
        <v>1</v>
      </c>
      <c r="AM53" s="74" t="s">
        <v>2578</v>
      </c>
      <c r="AN53" s="74" t="str">
        <f>IFERROR(VLOOKUP(IF(VLOOKUP($AM53,'Euro 2016'!$B$23:$N$87,10,0)="","",VLOOKUP($AM53,'Euro 2016'!$B$23:$N$87,10,0)),Sheet2!$A:$B,2,0),"")</f>
        <v>Northern Ireland</v>
      </c>
      <c r="AO53" s="74" t="str">
        <f>IFERROR(VLOOKUP(IF(VLOOKUP($AM53,'Euro 2016'!$B$23:$N$87,13,0)="","",VLOOKUP($AM53,'Euro 2016'!$B$23:$N$87,13,0)),Sheet2!$A:$B,2,0),"")</f>
        <v>Czech Republic</v>
      </c>
      <c r="AP53" s="74"/>
      <c r="AQ53" s="75">
        <f>IFERROR(IF(VLOOKUP($AM53,'Euro 2016'!$B$23:$N$87,11,0)="","",VLOOKUP($AM53,'Euro 2016'!$B$23:$N$87,11,0)),"")</f>
        <v>2</v>
      </c>
      <c r="AR53" s="75">
        <f>IFERROR(IF(VLOOKUP($AM53,'Euro 2016'!$B$23:$N$87,12,0)="","",VLOOKUP($AM53,'Euro 2016'!$B$23:$N$87,12,0)),"")</f>
        <v>0</v>
      </c>
      <c r="AT53" s="76"/>
      <c r="AU53" s="77"/>
      <c r="AV53" s="55"/>
      <c r="AW53" s="78"/>
      <c r="AX53" s="79"/>
      <c r="AY53" s="55"/>
      <c r="AZ53" s="76"/>
      <c r="BA53" s="77"/>
      <c r="BB53" s="55"/>
      <c r="BC53" s="78"/>
      <c r="BD53" s="79"/>
      <c r="BE53" s="55"/>
      <c r="BF53" s="76"/>
      <c r="BG53" s="77"/>
      <c r="BH53" s="55"/>
      <c r="BI53" s="78"/>
      <c r="BJ53" s="79"/>
      <c r="BK53" s="55"/>
      <c r="BL53" s="76"/>
      <c r="BM53" s="77"/>
      <c r="BN53" s="55"/>
      <c r="BO53" s="78"/>
      <c r="BP53" s="79"/>
      <c r="BQ53" s="55"/>
      <c r="BR53" s="76"/>
      <c r="BS53" s="77"/>
      <c r="BT53" s="55"/>
      <c r="BU53" s="78"/>
      <c r="BV53" s="79"/>
      <c r="BW53" s="55"/>
      <c r="BX53" s="76"/>
      <c r="BY53" s="77"/>
      <c r="BZ53" s="55"/>
      <c r="CA53" s="78"/>
      <c r="CB53" s="79"/>
      <c r="CC53" s="55"/>
      <c r="CD53" s="76"/>
      <c r="CE53" s="77"/>
      <c r="CF53" s="55"/>
      <c r="CG53" s="78"/>
      <c r="CH53" s="79"/>
      <c r="CI53" s="55"/>
      <c r="CJ53" s="76"/>
      <c r="CK53" s="77"/>
      <c r="CL53" s="55"/>
      <c r="CM53" s="78"/>
      <c r="CN53" s="79"/>
      <c r="CO53" s="55"/>
      <c r="CP53" s="76"/>
      <c r="CQ53" s="77"/>
      <c r="CR53" s="55"/>
      <c r="CS53" s="78"/>
      <c r="CT53" s="79"/>
      <c r="CU53" s="55"/>
      <c r="CV53" s="76"/>
      <c r="CW53" s="77"/>
      <c r="CX53" s="55"/>
      <c r="CY53" s="78"/>
      <c r="CZ53" s="79"/>
      <c r="DA53" s="55"/>
      <c r="DB53" s="76"/>
      <c r="DC53" s="77"/>
      <c r="DD53" s="55"/>
      <c r="DE53" s="78"/>
      <c r="DF53" s="79"/>
      <c r="DG53" s="55"/>
      <c r="DH53" s="76"/>
      <c r="DI53" s="77"/>
      <c r="DJ53" s="55"/>
      <c r="DK53" s="78"/>
      <c r="DL53" s="79"/>
      <c r="DM53" s="55"/>
      <c r="DN53" s="76"/>
      <c r="DO53" s="77"/>
      <c r="DP53" s="55"/>
      <c r="DQ53" s="78"/>
      <c r="DR53" s="79"/>
      <c r="DS53" s="55"/>
      <c r="DT53" s="76"/>
      <c r="DU53" s="77"/>
      <c r="DV53" s="55"/>
      <c r="DW53" s="78"/>
      <c r="DX53" s="79"/>
      <c r="DY53" s="55"/>
      <c r="DZ53" s="76"/>
      <c r="EA53" s="77"/>
      <c r="EB53" s="55"/>
      <c r="EC53" s="78"/>
      <c r="ED53" s="79"/>
      <c r="EE53" s="55"/>
      <c r="EF53" s="76"/>
      <c r="EG53" s="77"/>
      <c r="EH53" s="55"/>
      <c r="EI53" s="78"/>
      <c r="EJ53" s="79"/>
      <c r="EK53" s="55"/>
      <c r="EL53" s="76"/>
      <c r="EM53" s="77"/>
      <c r="EN53" s="55"/>
      <c r="EO53" s="78"/>
      <c r="EP53" s="79"/>
      <c r="EQ53" s="55"/>
      <c r="ER53" s="76"/>
      <c r="ES53" s="77"/>
      <c r="ET53" s="55"/>
      <c r="EU53" s="78"/>
      <c r="EV53" s="79"/>
      <c r="EW53" s="55"/>
      <c r="EX53" s="76"/>
      <c r="EY53" s="77"/>
      <c r="EZ53" s="55"/>
      <c r="FA53" s="78"/>
      <c r="FB53" s="79"/>
      <c r="FC53" s="55"/>
      <c r="FD53" s="76"/>
      <c r="FE53" s="77"/>
      <c r="FF53" s="55"/>
      <c r="FG53" s="78"/>
      <c r="FH53" s="79"/>
      <c r="FI53" s="55"/>
      <c r="FJ53" s="76"/>
      <c r="FK53" s="77"/>
      <c r="FL53" s="55"/>
      <c r="FM53" s="78"/>
      <c r="FN53" s="79"/>
      <c r="FO53" s="55"/>
      <c r="FP53" s="76"/>
      <c r="FQ53" s="77"/>
      <c r="FR53" s="55"/>
      <c r="FS53" s="78"/>
      <c r="FT53" s="79"/>
      <c r="FU53" s="55"/>
      <c r="FV53" s="76"/>
      <c r="FW53" s="77"/>
      <c r="FX53" s="55"/>
      <c r="FY53" s="78"/>
      <c r="FZ53" s="79"/>
      <c r="GA53" s="55"/>
      <c r="GB53" s="76"/>
      <c r="GC53" s="77"/>
      <c r="GD53" s="55"/>
      <c r="GE53" s="78"/>
      <c r="GF53" s="79"/>
      <c r="GG53" s="55"/>
      <c r="GH53" s="76"/>
      <c r="GI53" s="77"/>
      <c r="GJ53" s="55"/>
      <c r="GK53" s="78"/>
      <c r="GL53" s="79"/>
      <c r="GM53" s="55"/>
      <c r="GN53" s="76"/>
      <c r="GO53" s="77"/>
      <c r="GP53" s="55"/>
      <c r="GQ53" s="78"/>
      <c r="GR53" s="79"/>
      <c r="GS53" s="55"/>
      <c r="GT53" s="76"/>
      <c r="GU53" s="77"/>
      <c r="GV53" s="55"/>
      <c r="GW53" s="78"/>
      <c r="GX53" s="79"/>
      <c r="GY53" s="55"/>
      <c r="GZ53" s="76"/>
      <c r="HA53" s="77"/>
      <c r="HB53" s="55"/>
      <c r="HC53" s="78"/>
      <c r="HD53" s="79"/>
      <c r="HE53" s="55"/>
      <c r="HF53" s="76"/>
      <c r="HG53" s="77"/>
      <c r="HH53" s="55"/>
      <c r="HI53" s="78"/>
      <c r="HJ53" s="79"/>
      <c r="HK53" s="55"/>
      <c r="HL53" s="76"/>
      <c r="HM53" s="77"/>
      <c r="HN53" s="55"/>
      <c r="HO53" s="78"/>
      <c r="HP53" s="79"/>
      <c r="HQ53" s="55"/>
      <c r="HR53" s="76"/>
      <c r="HS53" s="77"/>
      <c r="HT53" s="55"/>
      <c r="HU53" s="78"/>
      <c r="HV53" s="79"/>
      <c r="HW53" s="55"/>
      <c r="HX53" s="76"/>
      <c r="HY53" s="77"/>
      <c r="HZ53" s="55"/>
      <c r="IA53" s="78"/>
      <c r="IB53" s="79"/>
      <c r="IC53" s="55"/>
      <c r="ID53" s="76"/>
      <c r="IE53" s="77"/>
      <c r="IF53" s="55"/>
      <c r="IG53" s="78"/>
      <c r="IH53" s="79"/>
      <c r="II53" s="55"/>
      <c r="IJ53" s="76"/>
      <c r="IK53" s="77"/>
      <c r="IL53" s="55"/>
      <c r="IM53" s="78"/>
      <c r="IN53" s="79"/>
      <c r="IO53" s="55"/>
      <c r="IP53" s="76"/>
      <c r="IQ53" s="77"/>
      <c r="IR53" s="55"/>
      <c r="IS53" s="78"/>
      <c r="IT53" s="79"/>
      <c r="IU53" s="55"/>
      <c r="IV53" s="76"/>
      <c r="IW53" s="77"/>
      <c r="IX53" s="55"/>
      <c r="IY53" s="78"/>
      <c r="IZ53" s="79"/>
      <c r="JA53" s="55"/>
      <c r="JB53" s="76"/>
      <c r="JC53" s="77"/>
      <c r="JD53" s="55"/>
      <c r="JE53" s="78"/>
      <c r="JF53" s="79"/>
      <c r="JG53" s="55"/>
      <c r="JH53" s="76"/>
      <c r="JI53" s="77"/>
      <c r="JJ53" s="55"/>
      <c r="JK53" s="78"/>
      <c r="JL53" s="79"/>
      <c r="JM53" s="55"/>
      <c r="JN53" s="76"/>
      <c r="JO53" s="77"/>
      <c r="JP53" s="55"/>
      <c r="JQ53" s="78"/>
      <c r="JR53" s="79"/>
      <c r="JS53" s="55"/>
      <c r="JT53" s="76"/>
      <c r="JU53" s="77"/>
      <c r="JV53" s="55"/>
      <c r="JW53" s="78"/>
      <c r="JX53" s="79"/>
      <c r="JY53" s="55"/>
      <c r="JZ53" s="76"/>
      <c r="KA53" s="77"/>
      <c r="KB53" s="55"/>
      <c r="KC53" s="78"/>
      <c r="KD53" s="79"/>
      <c r="KE53" s="55"/>
      <c r="KF53" s="76"/>
      <c r="KG53" s="77"/>
      <c r="KH53" s="55"/>
      <c r="KI53" s="78"/>
      <c r="KJ53" s="79"/>
      <c r="KK53" s="55"/>
      <c r="KL53" s="76"/>
      <c r="KM53" s="77"/>
      <c r="KN53" s="55"/>
      <c r="KO53" s="78"/>
      <c r="KP53" s="79"/>
      <c r="KQ53" s="55"/>
      <c r="KR53" s="76"/>
      <c r="KS53" s="77"/>
      <c r="KT53" s="55"/>
      <c r="KU53" s="78"/>
      <c r="KV53" s="79"/>
      <c r="KW53" s="55"/>
      <c r="KX53" s="76"/>
      <c r="KY53" s="77"/>
      <c r="KZ53" s="55"/>
      <c r="LA53" s="78"/>
      <c r="LB53" s="79"/>
      <c r="LC53" s="55"/>
      <c r="LD53" s="76"/>
      <c r="LE53" s="77"/>
      <c r="LF53" s="55"/>
      <c r="LG53" s="78"/>
      <c r="LH53" s="79"/>
      <c r="LI53" s="55"/>
      <c r="LJ53" s="76"/>
      <c r="LK53" s="77"/>
      <c r="LL53" s="55"/>
      <c r="LM53" s="78"/>
      <c r="LN53" s="79"/>
      <c r="LO53" s="55"/>
      <c r="LP53" s="76"/>
      <c r="LQ53" s="77"/>
      <c r="LR53" s="55"/>
      <c r="LS53" s="78"/>
      <c r="LT53" s="79"/>
      <c r="LU53" s="55"/>
      <c r="LV53" s="76"/>
      <c r="LW53" s="77"/>
      <c r="LX53" s="55"/>
      <c r="LY53" s="78"/>
      <c r="LZ53" s="79"/>
      <c r="MA53" s="55"/>
      <c r="MB53" s="76"/>
      <c r="MC53" s="77"/>
      <c r="MD53" s="55"/>
      <c r="ME53" s="78"/>
      <c r="MF53" s="79"/>
      <c r="MG53" s="55"/>
      <c r="MH53" s="55"/>
      <c r="MI53" s="55"/>
      <c r="MJ53" s="55"/>
      <c r="MK53" s="75">
        <f>IFERROR(IFERROR(IF(VLOOKUP($AN53&amp;AT53&amp;$AO53&amp;AU53,$AN$98:$AN$101,1,0)=$AN53&amp;AT53&amp;$AO53&amp;AU53,$F$5,IF(VLOOKUP(IF(AT53&gt;AU53,$AN53&amp;$AO53,IF(AT53&lt;AU53,$AO53&amp;$AN53,0)),$AO$98:$AO$101,1,0)=IF(AT53&gt;AU53,$AN53&amp;$AO53,IF(AT53&lt;AU53,$AO53&amp;$AN53,0)),$F$6,0)),IF(VLOOKUP(IF(AT53&gt;AU53,$AN53&amp;$AO53,IF(AT53&lt;AU53,$AO53&amp;$AN53,0)),$AO$98:$AO$101,1,0)=IF(AT53&gt;AU53,$AN53&amp;$AO53,IF(AT53&lt;AU53,$AO53&amp;$AN53,0)),$F$6,0)),0)*$AL53</f>
        <v>0</v>
      </c>
      <c r="ML53" s="75">
        <f>IFERROR(IFERROR(IF(VLOOKUP($AN53&amp;AW53&amp;$AO53&amp;AX53,$AN$98:$AN$101,1,0)=$AN53&amp;AW53&amp;$AO53&amp;AX53,$F$5,IF(VLOOKUP(IF(AW53&gt;AX53,$AN53&amp;$AO53,IF(AW53&lt;AX53,$AO53&amp;$AN53,0)),$AO$98:$AO$101,1,0)=IF(AW53&gt;AX53,$AN53&amp;$AO53,IF(AW53&lt;AX53,$AO53&amp;$AN53,0)),$F$6,0)),IF(VLOOKUP(IF(AW53&gt;AX53,$AN53&amp;$AO53,IF(AW53&lt;AX53,$AO53&amp;$AN53,0)),$AO$98:$AO$101,1,0)=IF(AW53&gt;AX53,$AN53&amp;$AO53,IF(AW53&lt;AX53,$AO53&amp;$AN53,0)),$F$6,0)),0)*$AL53</f>
        <v>0</v>
      </c>
      <c r="MM53" s="75">
        <f>IFERROR(IFERROR(IF(VLOOKUP($AN53&amp;AZ53&amp;$AO53&amp;BA53,$AN$98:$AN$101,1,0)=$AN53&amp;AZ53&amp;$AO53&amp;BA53,$F$5,IF(VLOOKUP(IF(AZ53&gt;BA53,$AN53&amp;$AO53,IF(AZ53&lt;BA53,$AO53&amp;$AN53,0)),$AO$98:$AO$101,1,0)=IF(AZ53&gt;BA53,$AN53&amp;$AO53,IF(AZ53&lt;BA53,$AO53&amp;$AN53,0)),$F$6,0)),IF(VLOOKUP(IF(AZ53&gt;BA53,$AN53&amp;$AO53,IF(AZ53&lt;BA53,$AO53&amp;$AN53,0)),$AO$98:$AO$101,1,0)=IF(AZ53&gt;BA53,$AN53&amp;$AO53,IF(AZ53&lt;BA53,$AO53&amp;$AN53,0)),$F$6,0)),0)*$AL53</f>
        <v>0</v>
      </c>
      <c r="MN53" s="75">
        <f>IFERROR(IFERROR(IF(VLOOKUP($AN53&amp;BC53&amp;$AO53&amp;BD53,$AN$98:$AN$101,1,0)=$AN53&amp;BC53&amp;$AO53&amp;BD53,$F$5,IF(VLOOKUP(IF(BC53&gt;BD53,$AN53&amp;$AO53,IF(BC53&lt;BD53,$AO53&amp;$AN53,0)),$AO$98:$AO$101,1,0)=IF(BC53&gt;BD53,$AN53&amp;$AO53,IF(BC53&lt;BD53,$AO53&amp;$AN53,0)),$F$6,0)),IF(VLOOKUP(IF(BC53&gt;BD53,$AN53&amp;$AO53,IF(BC53&lt;BD53,$AO53&amp;$AN53,0)),$AO$98:$AO$101,1,0)=IF(BC53&gt;BD53,$AN53&amp;$AO53,IF(BC53&lt;BD53,$AO53&amp;$AN53,0)),$F$6,0)),0)*$AL53</f>
        <v>0</v>
      </c>
      <c r="MO53" s="75">
        <f>IFERROR(IFERROR(IF(VLOOKUP($AN53&amp;BF53&amp;$AO53&amp;BG53,$AN$98:$AN$101,1,0)=$AN53&amp;BF53&amp;$AO53&amp;BG53,$F$5,IF(VLOOKUP(IF(BF53&gt;BG53,$AN53&amp;$AO53,IF(BF53&lt;BG53,$AO53&amp;$AN53,0)),$AO$98:$AO$101,1,0)=IF(BF53&gt;BG53,$AN53&amp;$AO53,IF(BF53&lt;BG53,$AO53&amp;$AN53,0)),$F$6,0)),IF(VLOOKUP(IF(BF53&gt;BG53,$AN53&amp;$AO53,IF(BF53&lt;BG53,$AO53&amp;$AN53,0)),$AO$98:$AO$101,1,0)=IF(BF53&gt;BG53,$AN53&amp;$AO53,IF(BF53&lt;BG53,$AO53&amp;$AN53,0)),$F$6,0)),0)*$AL53</f>
        <v>0</v>
      </c>
      <c r="MP53" s="75">
        <f>IFERROR(IFERROR(IF(VLOOKUP($AN53&amp;BI53&amp;$AO53&amp;BJ53,$AN$98:$AN$101,1,0)=$AN53&amp;BI53&amp;$AO53&amp;BJ53,$F$5,IF(VLOOKUP(IF(BI53&gt;BJ53,$AN53&amp;$AO53,IF(BI53&lt;BJ53,$AO53&amp;$AN53,0)),$AO$98:$AO$101,1,0)=IF(BI53&gt;BJ53,$AN53&amp;$AO53,IF(BI53&lt;BJ53,$AO53&amp;$AN53,0)),$F$6,0)),IF(VLOOKUP(IF(BI53&gt;BJ53,$AN53&amp;$AO53,IF(BI53&lt;BJ53,$AO53&amp;$AN53,0)),$AO$98:$AO$101,1,0)=IF(BI53&gt;BJ53,$AN53&amp;$AO53,IF(BI53&lt;BJ53,$AO53&amp;$AN53,0)),$F$6,0)),0)*$AL53</f>
        <v>0</v>
      </c>
      <c r="MQ53" s="75">
        <f>IFERROR(IFERROR(IF(VLOOKUP($AN53&amp;BL53&amp;$AO53&amp;BM53,$AN$98:$AN$101,1,0)=$AN53&amp;BL53&amp;$AO53&amp;BM53,$F$5,IF(VLOOKUP(IF(BL53&gt;BM53,$AN53&amp;$AO53,IF(BL53&lt;BM53,$AO53&amp;$AN53,0)),$AO$98:$AO$101,1,0)=IF(BL53&gt;BM53,$AN53&amp;$AO53,IF(BL53&lt;BM53,$AO53&amp;$AN53,0)),$F$6,0)),IF(VLOOKUP(IF(BL53&gt;BM53,$AN53&amp;$AO53,IF(BL53&lt;BM53,$AO53&amp;$AN53,0)),$AO$98:$AO$101,1,0)=IF(BL53&gt;BM53,$AN53&amp;$AO53,IF(BL53&lt;BM53,$AO53&amp;$AN53,0)),$F$6,0)),0)*$AL53</f>
        <v>0</v>
      </c>
      <c r="MR53" s="75">
        <f>IFERROR(IFERROR(IF(VLOOKUP($AN53&amp;BO53&amp;$AO53&amp;BP53,$AN$98:$AN$101,1,0)=$AN53&amp;BO53&amp;$AO53&amp;BP53,$F$5,IF(VLOOKUP(IF(BO53&gt;BP53,$AN53&amp;$AO53,IF(BO53&lt;BP53,$AO53&amp;$AN53,0)),$AO$98:$AO$101,1,0)=IF(BO53&gt;BP53,$AN53&amp;$AO53,IF(BO53&lt;BP53,$AO53&amp;$AN53,0)),$F$6,0)),IF(VLOOKUP(IF(BO53&gt;BP53,$AN53&amp;$AO53,IF(BO53&lt;BP53,$AO53&amp;$AN53,0)),$AO$98:$AO$101,1,0)=IF(BO53&gt;BP53,$AN53&amp;$AO53,IF(BO53&lt;BP53,$AO53&amp;$AN53,0)),$F$6,0)),0)*$AL53</f>
        <v>0</v>
      </c>
      <c r="MS53" s="75">
        <f>IFERROR(IFERROR(IF(VLOOKUP($AN53&amp;BR53&amp;$AO53&amp;BS53,$AN$98:$AN$101,1,0)=$AN53&amp;BR53&amp;$AO53&amp;BS53,$F$5,IF(VLOOKUP(IF(BR53&gt;BS53,$AN53&amp;$AO53,IF(BR53&lt;BS53,$AO53&amp;$AN53,0)),$AO$98:$AO$101,1,0)=IF(BR53&gt;BS53,$AN53&amp;$AO53,IF(BR53&lt;BS53,$AO53&amp;$AN53,0)),$F$6,0)),IF(VLOOKUP(IF(BR53&gt;BS53,$AN53&amp;$AO53,IF(BR53&lt;BS53,$AO53&amp;$AN53,0)),$AO$98:$AO$101,1,0)=IF(BR53&gt;BS53,$AN53&amp;$AO53,IF(BR53&lt;BS53,$AO53&amp;$AN53,0)),$F$6,0)),0)*$AL53</f>
        <v>0</v>
      </c>
      <c r="MT53" s="75">
        <f>IFERROR(IFERROR(IF(VLOOKUP($AN53&amp;BU53&amp;$AO53&amp;BV53,$AN$98:$AN$101,1,0)=$AN53&amp;BU53&amp;$AO53&amp;BV53,$F$5,IF(VLOOKUP(IF(BU53&gt;BV53,$AN53&amp;$AO53,IF(BU53&lt;BV53,$AO53&amp;$AN53,0)),$AO$98:$AO$101,1,0)=IF(BU53&gt;BV53,$AN53&amp;$AO53,IF(BU53&lt;BV53,$AO53&amp;$AN53,0)),$F$6,0)),IF(VLOOKUP(IF(BU53&gt;BV53,$AN53&amp;$AO53,IF(BU53&lt;BV53,$AO53&amp;$AN53,0)),$AO$98:$AO$101,1,0)=IF(BU53&gt;BV53,$AN53&amp;$AO53,IF(BU53&lt;BV53,$AO53&amp;$AN53,0)),$F$6,0)),0)*$AL53</f>
        <v>0</v>
      </c>
      <c r="MU53" s="75">
        <f>IFERROR(IFERROR(IF(VLOOKUP($AN53&amp;BX53&amp;$AO53&amp;BY53,$AN$98:$AN$101,1,0)=$AN53&amp;BX53&amp;$AO53&amp;BY53,$F$5,IF(VLOOKUP(IF(BX53&gt;BY53,$AN53&amp;$AO53,IF(BX53&lt;BY53,$AO53&amp;$AN53,0)),$AO$98:$AO$101,1,0)=IF(BX53&gt;BY53,$AN53&amp;$AO53,IF(BX53&lt;BY53,$AO53&amp;$AN53,0)),$F$6,0)),IF(VLOOKUP(IF(BX53&gt;BY53,$AN53&amp;$AO53,IF(BX53&lt;BY53,$AO53&amp;$AN53,0)),$AO$98:$AO$101,1,0)=IF(BX53&gt;BY53,$AN53&amp;$AO53,IF(BX53&lt;BY53,$AO53&amp;$AN53,0)),$F$6,0)),0)*$AL53</f>
        <v>0</v>
      </c>
      <c r="MV53" s="75">
        <f>IFERROR(IFERROR(IF(VLOOKUP($AN53&amp;CA53&amp;$AO53&amp;CB53,$AN$98:$AN$101,1,0)=$AN53&amp;CA53&amp;$AO53&amp;CB53,$F$5,IF(VLOOKUP(IF(CA53&gt;CB53,$AN53&amp;$AO53,IF(CA53&lt;CB53,$AO53&amp;$AN53,0)),$AO$98:$AO$101,1,0)=IF(CA53&gt;CB53,$AN53&amp;$AO53,IF(CA53&lt;CB53,$AO53&amp;$AN53,0)),$F$6,0)),IF(VLOOKUP(IF(CA53&gt;CB53,$AN53&amp;$AO53,IF(CA53&lt;CB53,$AO53&amp;$AN53,0)),$AO$98:$AO$101,1,0)=IF(CA53&gt;CB53,$AN53&amp;$AO53,IF(CA53&lt;CB53,$AO53&amp;$AN53,0)),$F$6,0)),0)*$AL53</f>
        <v>0</v>
      </c>
      <c r="MW53" s="75">
        <f>IFERROR(IFERROR(IF(VLOOKUP($AN53&amp;CD53&amp;$AO53&amp;CE53,$AN$98:$AN$101,1,0)=$AN53&amp;CD53&amp;$AO53&amp;CE53,$F$5,IF(VLOOKUP(IF(CD53&gt;CE53,$AN53&amp;$AO53,IF(CD53&lt;CE53,$AO53&amp;$AN53,0)),$AO$98:$AO$101,1,0)=IF(CD53&gt;CE53,$AN53&amp;$AO53,IF(CD53&lt;CE53,$AO53&amp;$AN53,0)),$F$6,0)),IF(VLOOKUP(IF(CD53&gt;CE53,$AN53&amp;$AO53,IF(CD53&lt;CE53,$AO53&amp;$AN53,0)),$AO$98:$AO$101,1,0)=IF(CD53&gt;CE53,$AN53&amp;$AO53,IF(CD53&lt;CE53,$AO53&amp;$AN53,0)),$F$6,0)),0)*$AL53</f>
        <v>0</v>
      </c>
      <c r="MX53" s="75">
        <f>IFERROR(IFERROR(IF(VLOOKUP($AN53&amp;CG53&amp;$AO53&amp;CH53,$AN$98:$AN$101,1,0)=$AN53&amp;CG53&amp;$AO53&amp;CH53,$F$5,IF(VLOOKUP(IF(CG53&gt;CH53,$AN53&amp;$AO53,IF(CG53&lt;CH53,$AO53&amp;$AN53,0)),$AO$98:$AO$101,1,0)=IF(CG53&gt;CH53,$AN53&amp;$AO53,IF(CG53&lt;CH53,$AO53&amp;$AN53,0)),$F$6,0)),IF(VLOOKUP(IF(CG53&gt;CH53,$AN53&amp;$AO53,IF(CG53&lt;CH53,$AO53&amp;$AN53,0)),$AO$98:$AO$101,1,0)=IF(CG53&gt;CH53,$AN53&amp;$AO53,IF(CG53&lt;CH53,$AO53&amp;$AN53,0)),$F$6,0)),0)*$AL53</f>
        <v>0</v>
      </c>
      <c r="MY53" s="75">
        <f>IFERROR(IFERROR(IF(VLOOKUP($AN53&amp;CJ53&amp;$AO53&amp;CK53,$AN$98:$AN$101,1,0)=$AN53&amp;CJ53&amp;$AO53&amp;CK53,$F$5,IF(VLOOKUP(IF(CJ53&gt;CK53,$AN53&amp;$AO53,IF(CJ53&lt;CK53,$AO53&amp;$AN53,0)),$AO$98:$AO$101,1,0)=IF(CJ53&gt;CK53,$AN53&amp;$AO53,IF(CJ53&lt;CK53,$AO53&amp;$AN53,0)),$F$6,0)),IF(VLOOKUP(IF(CJ53&gt;CK53,$AN53&amp;$AO53,IF(CJ53&lt;CK53,$AO53&amp;$AN53,0)),$AO$98:$AO$101,1,0)=IF(CJ53&gt;CK53,$AN53&amp;$AO53,IF(CJ53&lt;CK53,$AO53&amp;$AN53,0)),$F$6,0)),0)*$AL53</f>
        <v>0</v>
      </c>
      <c r="MZ53" s="75">
        <f>IFERROR(IFERROR(IF(VLOOKUP($AN53&amp;CM53&amp;$AO53&amp;CN53,$AN$98:$AN$101,1,0)=$AN53&amp;CM53&amp;$AO53&amp;CN53,$F$5,IF(VLOOKUP(IF(CM53&gt;CN53,$AN53&amp;$AO53,IF(CM53&lt;CN53,$AO53&amp;$AN53,0)),$AO$98:$AO$101,1,0)=IF(CM53&gt;CN53,$AN53&amp;$AO53,IF(CM53&lt;CN53,$AO53&amp;$AN53,0)),$F$6,0)),IF(VLOOKUP(IF(CM53&gt;CN53,$AN53&amp;$AO53,IF(CM53&lt;CN53,$AO53&amp;$AN53,0)),$AO$98:$AO$101,1,0)=IF(CM53&gt;CN53,$AN53&amp;$AO53,IF(CM53&lt;CN53,$AO53&amp;$AN53,0)),$F$6,0)),0)*$AL53</f>
        <v>0</v>
      </c>
      <c r="NA53" s="75">
        <f>IFERROR(IFERROR(IF(VLOOKUP($AN53&amp;CP53&amp;$AO53&amp;CQ53,$AN$98:$AN$101,1,0)=$AN53&amp;CP53&amp;$AO53&amp;CQ53,$F$5,IF(VLOOKUP(IF(CP53&gt;CQ53,$AN53&amp;$AO53,IF(CP53&lt;CQ53,$AO53&amp;$AN53,0)),$AO$98:$AO$101,1,0)=IF(CP53&gt;CQ53,$AN53&amp;$AO53,IF(CP53&lt;CQ53,$AO53&amp;$AN53,0)),$F$6,0)),IF(VLOOKUP(IF(CP53&gt;CQ53,$AN53&amp;$AO53,IF(CP53&lt;CQ53,$AO53&amp;$AN53,0)),$AO$98:$AO$101,1,0)=IF(CP53&gt;CQ53,$AN53&amp;$AO53,IF(CP53&lt;CQ53,$AO53&amp;$AN53,0)),$F$6,0)),0)*$AL53</f>
        <v>0</v>
      </c>
      <c r="NB53" s="75">
        <f>IFERROR(IFERROR(IF(VLOOKUP($AN53&amp;CS53&amp;$AO53&amp;CT53,$AN$98:$AN$101,1,0)=$AN53&amp;CS53&amp;$AO53&amp;CT53,$F$5,IF(VLOOKUP(IF(CS53&gt;CT53,$AN53&amp;$AO53,IF(CS53&lt;CT53,$AO53&amp;$AN53,0)),$AO$98:$AO$101,1,0)=IF(CS53&gt;CT53,$AN53&amp;$AO53,IF(CS53&lt;CT53,$AO53&amp;$AN53,0)),$F$6,0)),IF(VLOOKUP(IF(CS53&gt;CT53,$AN53&amp;$AO53,IF(CS53&lt;CT53,$AO53&amp;$AN53,0)),$AO$98:$AO$101,1,0)=IF(CS53&gt;CT53,$AN53&amp;$AO53,IF(CS53&lt;CT53,$AO53&amp;$AN53,0)),$F$6,0)),0)*$AL53</f>
        <v>0</v>
      </c>
      <c r="NC53" s="75">
        <f>IFERROR(IFERROR(IF(VLOOKUP($AN53&amp;CV53&amp;$AO53&amp;CW53,$AN$98:$AN$101,1,0)=$AN53&amp;CV53&amp;$AO53&amp;CW53,$F$5,IF(VLOOKUP(IF(CV53&gt;CW53,$AN53&amp;$AO53,IF(CV53&lt;CW53,$AO53&amp;$AN53,0)),$AO$98:$AO$101,1,0)=IF(CV53&gt;CW53,$AN53&amp;$AO53,IF(CV53&lt;CW53,$AO53&amp;$AN53,0)),$F$6,0)),IF(VLOOKUP(IF(CV53&gt;CW53,$AN53&amp;$AO53,IF(CV53&lt;CW53,$AO53&amp;$AN53,0)),$AO$98:$AO$101,1,0)=IF(CV53&gt;CW53,$AN53&amp;$AO53,IF(CV53&lt;CW53,$AO53&amp;$AN53,0)),$F$6,0)),0)*$AL53</f>
        <v>0</v>
      </c>
      <c r="ND53" s="75">
        <f>IFERROR(IFERROR(IF(VLOOKUP($AN53&amp;CY53&amp;$AO53&amp;CZ53,$AN$98:$AN$101,1,0)=$AN53&amp;CY53&amp;$AO53&amp;CZ53,$F$5,IF(VLOOKUP(IF(CY53&gt;CZ53,$AN53&amp;$AO53,IF(CY53&lt;CZ53,$AO53&amp;$AN53,0)),$AO$98:$AO$101,1,0)=IF(CY53&gt;CZ53,$AN53&amp;$AO53,IF(CY53&lt;CZ53,$AO53&amp;$AN53,0)),$F$6,0)),IF(VLOOKUP(IF(CY53&gt;CZ53,$AN53&amp;$AO53,IF(CY53&lt;CZ53,$AO53&amp;$AN53,0)),$AO$98:$AO$101,1,0)=IF(CY53&gt;CZ53,$AN53&amp;$AO53,IF(CY53&lt;CZ53,$AO53&amp;$AN53,0)),$F$6,0)),0)*$AL53</f>
        <v>0</v>
      </c>
      <c r="NE53" s="75">
        <f>IFERROR(IFERROR(IF(VLOOKUP($AN53&amp;DB53&amp;$AO53&amp;DC53,$AN$98:$AN$101,1,0)=$AN53&amp;DB53&amp;$AO53&amp;DC53,$F$5,IF(VLOOKUP(IF(DB53&gt;DC53,$AN53&amp;$AO53,IF(DB53&lt;DC53,$AO53&amp;$AN53,0)),$AO$98:$AO$101,1,0)=IF(DB53&gt;DC53,$AN53&amp;$AO53,IF(DB53&lt;DC53,$AO53&amp;$AN53,0)),$F$6,0)),IF(VLOOKUP(IF(DB53&gt;DC53,$AN53&amp;$AO53,IF(DB53&lt;DC53,$AO53&amp;$AN53,0)),$AO$98:$AO$101,1,0)=IF(DB53&gt;DC53,$AN53&amp;$AO53,IF(DB53&lt;DC53,$AO53&amp;$AN53,0)),$F$6,0)),0)*$AL53</f>
        <v>0</v>
      </c>
      <c r="NF53" s="75">
        <f>IFERROR(IFERROR(IF(VLOOKUP($AN53&amp;DE53&amp;$AO53&amp;DF53,$AN$98:$AN$101,1,0)=$AN53&amp;DE53&amp;$AO53&amp;DF53,$F$5,IF(VLOOKUP(IF(DE53&gt;DF53,$AN53&amp;$AO53,IF(DE53&lt;DF53,$AO53&amp;$AN53,0)),$AO$98:$AO$101,1,0)=IF(DE53&gt;DF53,$AN53&amp;$AO53,IF(DE53&lt;DF53,$AO53&amp;$AN53,0)),$F$6,0)),IF(VLOOKUP(IF(DE53&gt;DF53,$AN53&amp;$AO53,IF(DE53&lt;DF53,$AO53&amp;$AN53,0)),$AO$98:$AO$101,1,0)=IF(DE53&gt;DF53,$AN53&amp;$AO53,IF(DE53&lt;DF53,$AO53&amp;$AN53,0)),$F$6,0)),0)*$AL53</f>
        <v>0</v>
      </c>
      <c r="NG53" s="75">
        <f>IFERROR(IFERROR(IF(VLOOKUP($AN53&amp;DH53&amp;$AO53&amp;DI53,$AN$98:$AN$101,1,0)=$AN53&amp;DH53&amp;$AO53&amp;DI53,$F$5,IF(VLOOKUP(IF(DH53&gt;DI53,$AN53&amp;$AO53,IF(DH53&lt;DI53,$AO53&amp;$AN53,0)),$AO$98:$AO$101,1,0)=IF(DH53&gt;DI53,$AN53&amp;$AO53,IF(DH53&lt;DI53,$AO53&amp;$AN53,0)),$F$6,0)),IF(VLOOKUP(IF(DH53&gt;DI53,$AN53&amp;$AO53,IF(DH53&lt;DI53,$AO53&amp;$AN53,0)),$AO$98:$AO$101,1,0)=IF(DH53&gt;DI53,$AN53&amp;$AO53,IF(DH53&lt;DI53,$AO53&amp;$AN53,0)),$F$6,0)),0)*$AL53</f>
        <v>0</v>
      </c>
      <c r="NH53" s="75">
        <f>IFERROR(IFERROR(IF(VLOOKUP($AN53&amp;DK53&amp;$AO53&amp;DL53,$AN$98:$AN$101,1,0)=$AN53&amp;DK53&amp;$AO53&amp;DL53,$F$5,IF(VLOOKUP(IF(DK53&gt;DL53,$AN53&amp;$AO53,IF(DK53&lt;DL53,$AO53&amp;$AN53,0)),$AO$98:$AO$101,1,0)=IF(DK53&gt;DL53,$AN53&amp;$AO53,IF(DK53&lt;DL53,$AO53&amp;$AN53,0)),$F$6,0)),IF(VLOOKUP(IF(DK53&gt;DL53,$AN53&amp;$AO53,IF(DK53&lt;DL53,$AO53&amp;$AN53,0)),$AO$98:$AO$101,1,0)=IF(DK53&gt;DL53,$AN53&amp;$AO53,IF(DK53&lt;DL53,$AO53&amp;$AN53,0)),$F$6,0)),0)*$AL53</f>
        <v>0</v>
      </c>
      <c r="NI53" s="75">
        <f>IFERROR(IFERROR(IF(VLOOKUP($AN53&amp;DN53&amp;$AO53&amp;DO53,$AN$98:$AN$101,1,0)=$AN53&amp;DN53&amp;$AO53&amp;DO53,$F$5,IF(VLOOKUP(IF(DN53&gt;DO53,$AN53&amp;$AO53,IF(DN53&lt;DO53,$AO53&amp;$AN53,0)),$AO$98:$AO$101,1,0)=IF(DN53&gt;DO53,$AN53&amp;$AO53,IF(DN53&lt;DO53,$AO53&amp;$AN53,0)),$F$6,0)),IF(VLOOKUP(IF(DN53&gt;DO53,$AN53&amp;$AO53,IF(DN53&lt;DO53,$AO53&amp;$AN53,0)),$AO$98:$AO$101,1,0)=IF(DN53&gt;DO53,$AN53&amp;$AO53,IF(DN53&lt;DO53,$AO53&amp;$AN53,0)),$F$6,0)),0)*$AL53</f>
        <v>0</v>
      </c>
      <c r="NJ53" s="75">
        <f>IFERROR(IFERROR(IF(VLOOKUP($AN53&amp;DQ53&amp;$AO53&amp;DR53,$AN$98:$AN$101,1,0)=$AN53&amp;DQ53&amp;$AO53&amp;DR53,$F$5,IF(VLOOKUP(IF(DQ53&gt;DR53,$AN53&amp;$AO53,IF(DQ53&lt;DR53,$AO53&amp;$AN53,0)),$AO$98:$AO$101,1,0)=IF(DQ53&gt;DR53,$AN53&amp;$AO53,IF(DQ53&lt;DR53,$AO53&amp;$AN53,0)),$F$6,0)),IF(VLOOKUP(IF(DQ53&gt;DR53,$AN53&amp;$AO53,IF(DQ53&lt;DR53,$AO53&amp;$AN53,0)),$AO$98:$AO$101,1,0)=IF(DQ53&gt;DR53,$AN53&amp;$AO53,IF(DQ53&lt;DR53,$AO53&amp;$AN53,0)),$F$6,0)),0)*$AL53</f>
        <v>0</v>
      </c>
      <c r="NK53" s="75">
        <f>IFERROR(IFERROR(IF(VLOOKUP($AN53&amp;DT53&amp;$AO53&amp;DU53,$AN$98:$AN$101,1,0)=$AN53&amp;DT53&amp;$AO53&amp;DU53,$F$5,IF(VLOOKUP(IF(DT53&gt;DU53,$AN53&amp;$AO53,IF(DT53&lt;DU53,$AO53&amp;$AN53,0)),$AO$98:$AO$101,1,0)=IF(DT53&gt;DU53,$AN53&amp;$AO53,IF(DT53&lt;DU53,$AO53&amp;$AN53,0)),$F$6,0)),IF(VLOOKUP(IF(DT53&gt;DU53,$AN53&amp;$AO53,IF(DT53&lt;DU53,$AO53&amp;$AN53,0)),$AO$98:$AO$101,1,0)=IF(DT53&gt;DU53,$AN53&amp;$AO53,IF(DT53&lt;DU53,$AO53&amp;$AN53,0)),$F$6,0)),0)*$AL53</f>
        <v>0</v>
      </c>
      <c r="NL53" s="75">
        <f>IFERROR(IFERROR(IF(VLOOKUP($AN53&amp;DW53&amp;$AO53&amp;DX53,$AN$98:$AN$101,1,0)=$AN53&amp;DW53&amp;$AO53&amp;DX53,$F$5,IF(VLOOKUP(IF(DW53&gt;DX53,$AN53&amp;$AO53,IF(DW53&lt;DX53,$AO53&amp;$AN53,0)),$AO$98:$AO$101,1,0)=IF(DW53&gt;DX53,$AN53&amp;$AO53,IF(DW53&lt;DX53,$AO53&amp;$AN53,0)),$F$6,0)),IF(VLOOKUP(IF(DW53&gt;DX53,$AN53&amp;$AO53,IF(DW53&lt;DX53,$AO53&amp;$AN53,0)),$AO$98:$AO$101,1,0)=IF(DW53&gt;DX53,$AN53&amp;$AO53,IF(DW53&lt;DX53,$AO53&amp;$AN53,0)),$F$6,0)),0)*$AL53</f>
        <v>0</v>
      </c>
      <c r="NM53" s="75">
        <f>IFERROR(IFERROR(IF(VLOOKUP($AN53&amp;DZ53&amp;$AO53&amp;EA53,$AN$98:$AN$101,1,0)=$AN53&amp;DZ53&amp;$AO53&amp;EA53,$F$5,IF(VLOOKUP(IF(DZ53&gt;EA53,$AN53&amp;$AO53,IF(DZ53&lt;EA53,$AO53&amp;$AN53,0)),$AO$98:$AO$101,1,0)=IF(DZ53&gt;EA53,$AN53&amp;$AO53,IF(DZ53&lt;EA53,$AO53&amp;$AN53,0)),$F$6,0)),IF(VLOOKUP(IF(DZ53&gt;EA53,$AN53&amp;$AO53,IF(DZ53&lt;EA53,$AO53&amp;$AN53,0)),$AO$98:$AO$101,1,0)=IF(DZ53&gt;EA53,$AN53&amp;$AO53,IF(DZ53&lt;EA53,$AO53&amp;$AN53,0)),$F$6,0)),0)*$AL53</f>
        <v>0</v>
      </c>
      <c r="NN53" s="75">
        <f>IFERROR(IFERROR(IF(VLOOKUP($AN53&amp;EC53&amp;$AO53&amp;ED53,$AN$98:$AN$101,1,0)=$AN53&amp;EC53&amp;$AO53&amp;ED53,$F$5,IF(VLOOKUP(IF(EC53&gt;ED53,$AN53&amp;$AO53,IF(EC53&lt;ED53,$AO53&amp;$AN53,0)),$AO$98:$AO$101,1,0)=IF(EC53&gt;ED53,$AN53&amp;$AO53,IF(EC53&lt;ED53,$AO53&amp;$AN53,0)),$F$6,0)),IF(VLOOKUP(IF(EC53&gt;ED53,$AN53&amp;$AO53,IF(EC53&lt;ED53,$AO53&amp;$AN53,0)),$AO$98:$AO$101,1,0)=IF(EC53&gt;ED53,$AN53&amp;$AO53,IF(EC53&lt;ED53,$AO53&amp;$AN53,0)),$F$6,0)),0)*$AL53</f>
        <v>0</v>
      </c>
      <c r="NO53" s="75">
        <f>IFERROR(IFERROR(IF(VLOOKUP($AN53&amp;EF53&amp;$AO53&amp;EG53,$AN$98:$AN$101,1,0)=$AN53&amp;EF53&amp;$AO53&amp;EG53,$F$5,IF(VLOOKUP(IF(EF53&gt;EG53,$AN53&amp;$AO53,IF(EF53&lt;EG53,$AO53&amp;$AN53,0)),$AO$98:$AO$101,1,0)=IF(EF53&gt;EG53,$AN53&amp;$AO53,IF(EF53&lt;EG53,$AO53&amp;$AN53,0)),$F$6,0)),IF(VLOOKUP(IF(EF53&gt;EG53,$AN53&amp;$AO53,IF(EF53&lt;EG53,$AO53&amp;$AN53,0)),$AO$98:$AO$101,1,0)=IF(EF53&gt;EG53,$AN53&amp;$AO53,IF(EF53&lt;EG53,$AO53&amp;$AN53,0)),$F$6,0)),0)*$AL53</f>
        <v>0</v>
      </c>
      <c r="NP53" s="75">
        <f>IFERROR(IFERROR(IF(VLOOKUP($AN53&amp;EI53&amp;$AO53&amp;EJ53,$AN$98:$AN$101,1,0)=$AN53&amp;EI53&amp;$AO53&amp;EJ53,$F$5,IF(VLOOKUP(IF(EI53&gt;EJ53,$AN53&amp;$AO53,IF(EI53&lt;EJ53,$AO53&amp;$AN53,0)),$AO$98:$AO$101,1,0)=IF(EI53&gt;EJ53,$AN53&amp;$AO53,IF(EI53&lt;EJ53,$AO53&amp;$AN53,0)),$F$6,0)),IF(VLOOKUP(IF(EI53&gt;EJ53,$AN53&amp;$AO53,IF(EI53&lt;EJ53,$AO53&amp;$AN53,0)),$AO$98:$AO$101,1,0)=IF(EI53&gt;EJ53,$AN53&amp;$AO53,IF(EI53&lt;EJ53,$AO53&amp;$AN53,0)),$F$6,0)),0)*$AL53</f>
        <v>0</v>
      </c>
      <c r="NQ53" s="75">
        <f>IFERROR(IFERROR(IF(VLOOKUP($AN53&amp;EL53&amp;$AO53&amp;EM53,$AN$98:$AN$101,1,0)=$AN53&amp;EL53&amp;$AO53&amp;EM53,$F$5,IF(VLOOKUP(IF(EL53&gt;EM53,$AN53&amp;$AO53,IF(EL53&lt;EM53,$AO53&amp;$AN53,0)),$AO$98:$AO$101,1,0)=IF(EL53&gt;EM53,$AN53&amp;$AO53,IF(EL53&lt;EM53,$AO53&amp;$AN53,0)),$F$6,0)),IF(VLOOKUP(IF(EL53&gt;EM53,$AN53&amp;$AO53,IF(EL53&lt;EM53,$AO53&amp;$AN53,0)),$AO$98:$AO$101,1,0)=IF(EL53&gt;EM53,$AN53&amp;$AO53,IF(EL53&lt;EM53,$AO53&amp;$AN53,0)),$F$6,0)),0)*$AL53</f>
        <v>0</v>
      </c>
      <c r="NR53" s="75">
        <f>IFERROR(IFERROR(IF(VLOOKUP($AN53&amp;EO53&amp;$AO53&amp;EP53,$AN$98:$AN$101,1,0)=$AN53&amp;EO53&amp;$AO53&amp;EP53,$F$5,IF(VLOOKUP(IF(EO53&gt;EP53,$AN53&amp;$AO53,IF(EO53&lt;EP53,$AO53&amp;$AN53,0)),$AO$98:$AO$101,1,0)=IF(EO53&gt;EP53,$AN53&amp;$AO53,IF(EO53&lt;EP53,$AO53&amp;$AN53,0)),$F$6,0)),IF(VLOOKUP(IF(EO53&gt;EP53,$AN53&amp;$AO53,IF(EO53&lt;EP53,$AO53&amp;$AN53,0)),$AO$98:$AO$101,1,0)=IF(EO53&gt;EP53,$AN53&amp;$AO53,IF(EO53&lt;EP53,$AO53&amp;$AN53,0)),$F$6,0)),0)*$AL53</f>
        <v>0</v>
      </c>
      <c r="NS53" s="75">
        <f>IFERROR(IFERROR(IF(VLOOKUP($AN53&amp;ER53&amp;$AO53&amp;ES53,$AN$98:$AN$101,1,0)=$AN53&amp;ER53&amp;$AO53&amp;ES53,$F$5,IF(VLOOKUP(IF(ER53&gt;ES53,$AN53&amp;$AO53,IF(ER53&lt;ES53,$AO53&amp;$AN53,0)),$AO$98:$AO$101,1,0)=IF(ER53&gt;ES53,$AN53&amp;$AO53,IF(ER53&lt;ES53,$AO53&amp;$AN53,0)),$F$6,0)),IF(VLOOKUP(IF(ER53&gt;ES53,$AN53&amp;$AO53,IF(ER53&lt;ES53,$AO53&amp;$AN53,0)),$AO$98:$AO$101,1,0)=IF(ER53&gt;ES53,$AN53&amp;$AO53,IF(ER53&lt;ES53,$AO53&amp;$AN53,0)),$F$6,0)),0)*$AL53</f>
        <v>0</v>
      </c>
      <c r="NT53" s="75">
        <f>IFERROR(IFERROR(IF(VLOOKUP($AN53&amp;EU53&amp;$AO53&amp;EV53,$AN$98:$AN$101,1,0)=$AN53&amp;EU53&amp;$AO53&amp;EV53,$F$5,IF(VLOOKUP(IF(EU53&gt;EV53,$AN53&amp;$AO53,IF(EU53&lt;EV53,$AO53&amp;$AN53,0)),$AO$98:$AO$101,1,0)=IF(EU53&gt;EV53,$AN53&amp;$AO53,IF(EU53&lt;EV53,$AO53&amp;$AN53,0)),$F$6,0)),IF(VLOOKUP(IF(EU53&gt;EV53,$AN53&amp;$AO53,IF(EU53&lt;EV53,$AO53&amp;$AN53,0)),$AO$98:$AO$101,1,0)=IF(EU53&gt;EV53,$AN53&amp;$AO53,IF(EU53&lt;EV53,$AO53&amp;$AN53,0)),$F$6,0)),0)*$AL53</f>
        <v>0</v>
      </c>
      <c r="NU53" s="75">
        <f>IFERROR(IFERROR(IF(VLOOKUP($AN53&amp;EX53&amp;$AO53&amp;EY53,$AN$98:$AN$101,1,0)=$AN53&amp;EX53&amp;$AO53&amp;EY53,$F$5,IF(VLOOKUP(IF(EX53&gt;EY53,$AN53&amp;$AO53,IF(EX53&lt;EY53,$AO53&amp;$AN53,0)),$AO$98:$AO$101,1,0)=IF(EX53&gt;EY53,$AN53&amp;$AO53,IF(EX53&lt;EY53,$AO53&amp;$AN53,0)),$F$6,0)),IF(VLOOKUP(IF(EX53&gt;EY53,$AN53&amp;$AO53,IF(EX53&lt;EY53,$AO53&amp;$AN53,0)),$AO$98:$AO$101,1,0)=IF(EX53&gt;EY53,$AN53&amp;$AO53,IF(EX53&lt;EY53,$AO53&amp;$AN53,0)),$F$6,0)),0)*$AL53</f>
        <v>0</v>
      </c>
      <c r="NV53" s="75">
        <f>IFERROR(IFERROR(IF(VLOOKUP($AN53&amp;FA53&amp;$AO53&amp;FB53,$AN$98:$AN$101,1,0)=$AN53&amp;FA53&amp;$AO53&amp;FB53,$F$5,IF(VLOOKUP(IF(FA53&gt;FB53,$AN53&amp;$AO53,IF(FA53&lt;FB53,$AO53&amp;$AN53,0)),$AO$98:$AO$101,1,0)=IF(FA53&gt;FB53,$AN53&amp;$AO53,IF(FA53&lt;FB53,$AO53&amp;$AN53,0)),$F$6,0)),IF(VLOOKUP(IF(FA53&gt;FB53,$AN53&amp;$AO53,IF(FA53&lt;FB53,$AO53&amp;$AN53,0)),$AO$98:$AO$101,1,0)=IF(FA53&gt;FB53,$AN53&amp;$AO53,IF(FA53&lt;FB53,$AO53&amp;$AN53,0)),$F$6,0)),0)*$AL53</f>
        <v>0</v>
      </c>
      <c r="NW53" s="75">
        <f>IFERROR(IFERROR(IF(VLOOKUP($AN53&amp;FD53&amp;$AO53&amp;FE53,$AN$98:$AN$101,1,0)=$AN53&amp;FD53&amp;$AO53&amp;FE53,$F$5,IF(VLOOKUP(IF(FD53&gt;FE53,$AN53&amp;$AO53,IF(FD53&lt;FE53,$AO53&amp;$AN53,0)),$AO$98:$AO$101,1,0)=IF(FD53&gt;FE53,$AN53&amp;$AO53,IF(FD53&lt;FE53,$AO53&amp;$AN53,0)),$F$6,0)),IF(VLOOKUP(IF(FD53&gt;FE53,$AN53&amp;$AO53,IF(FD53&lt;FE53,$AO53&amp;$AN53,0)),$AO$98:$AO$101,1,0)=IF(FD53&gt;FE53,$AN53&amp;$AO53,IF(FD53&lt;FE53,$AO53&amp;$AN53,0)),$F$6,0)),0)*$AL53</f>
        <v>0</v>
      </c>
      <c r="NX53" s="75">
        <f>IFERROR(IFERROR(IF(VLOOKUP($AN53&amp;FG53&amp;$AO53&amp;FH53,$AN$98:$AN$101,1,0)=$AN53&amp;FG53&amp;$AO53&amp;FH53,$F$5,IF(VLOOKUP(IF(FG53&gt;FH53,$AN53&amp;$AO53,IF(FG53&lt;FH53,$AO53&amp;$AN53,0)),$AO$98:$AO$101,1,0)=IF(FG53&gt;FH53,$AN53&amp;$AO53,IF(FG53&lt;FH53,$AO53&amp;$AN53,0)),$F$6,0)),IF(VLOOKUP(IF(FG53&gt;FH53,$AN53&amp;$AO53,IF(FG53&lt;FH53,$AO53&amp;$AN53,0)),$AO$98:$AO$101,1,0)=IF(FG53&gt;FH53,$AN53&amp;$AO53,IF(FG53&lt;FH53,$AO53&amp;$AN53,0)),$F$6,0)),0)*$AL53</f>
        <v>0</v>
      </c>
      <c r="NY53" s="75">
        <f>IFERROR(IFERROR(IF(VLOOKUP($AN53&amp;FJ53&amp;$AO53&amp;FK53,$AN$98:$AN$101,1,0)=$AN53&amp;FJ53&amp;$AO53&amp;FK53,$F$5,IF(VLOOKUP(IF(FJ53&gt;FK53,$AN53&amp;$AO53,IF(FJ53&lt;FK53,$AO53&amp;$AN53,0)),$AO$98:$AO$101,1,0)=IF(FJ53&gt;FK53,$AN53&amp;$AO53,IF(FJ53&lt;FK53,$AO53&amp;$AN53,0)),$F$6,0)),IF(VLOOKUP(IF(FJ53&gt;FK53,$AN53&amp;$AO53,IF(FJ53&lt;FK53,$AO53&amp;$AN53,0)),$AO$98:$AO$101,1,0)=IF(FJ53&gt;FK53,$AN53&amp;$AO53,IF(FJ53&lt;FK53,$AO53&amp;$AN53,0)),$F$6,0)),0)*$AL53</f>
        <v>0</v>
      </c>
      <c r="NZ53" s="75">
        <f>IFERROR(IFERROR(IF(VLOOKUP($AN53&amp;FM53&amp;$AO53&amp;FN53,$AN$98:$AN$101,1,0)=$AN53&amp;FM53&amp;$AO53&amp;FN53,$F$5,IF(VLOOKUP(IF(FM53&gt;FN53,$AN53&amp;$AO53,IF(FM53&lt;FN53,$AO53&amp;$AN53,0)),$AO$98:$AO$101,1,0)=IF(FM53&gt;FN53,$AN53&amp;$AO53,IF(FM53&lt;FN53,$AO53&amp;$AN53,0)),$F$6,0)),IF(VLOOKUP(IF(FM53&gt;FN53,$AN53&amp;$AO53,IF(FM53&lt;FN53,$AO53&amp;$AN53,0)),$AO$98:$AO$101,1,0)=IF(FM53&gt;FN53,$AN53&amp;$AO53,IF(FM53&lt;FN53,$AO53&amp;$AN53,0)),$F$6,0)),0)*$AL53</f>
        <v>0</v>
      </c>
      <c r="OA53" s="75">
        <f>IFERROR(IFERROR(IF(VLOOKUP($AN53&amp;FP53&amp;$AO53&amp;FQ53,$AN$98:$AN$101,1,0)=$AN53&amp;FP53&amp;$AO53&amp;FQ53,$F$5,IF(VLOOKUP(IF(FP53&gt;FQ53,$AN53&amp;$AO53,IF(FP53&lt;FQ53,$AO53&amp;$AN53,0)),$AO$98:$AO$101,1,0)=IF(FP53&gt;FQ53,$AN53&amp;$AO53,IF(FP53&lt;FQ53,$AO53&amp;$AN53,0)),$F$6,0)),IF(VLOOKUP(IF(FP53&gt;FQ53,$AN53&amp;$AO53,IF(FP53&lt;FQ53,$AO53&amp;$AN53,0)),$AO$98:$AO$101,1,0)=IF(FP53&gt;FQ53,$AN53&amp;$AO53,IF(FP53&lt;FQ53,$AO53&amp;$AN53,0)),$F$6,0)),0)*$AL53</f>
        <v>0</v>
      </c>
      <c r="OB53" s="75">
        <f>IFERROR(IFERROR(IF(VLOOKUP($AN53&amp;FS53&amp;$AO53&amp;FT53,$AN$98:$AN$101,1,0)=$AN53&amp;FS53&amp;$AO53&amp;FT53,$F$5,IF(VLOOKUP(IF(FS53&gt;FT53,$AN53&amp;$AO53,IF(FS53&lt;FT53,$AO53&amp;$AN53,0)),$AO$98:$AO$101,1,0)=IF(FS53&gt;FT53,$AN53&amp;$AO53,IF(FS53&lt;FT53,$AO53&amp;$AN53,0)),$F$6,0)),IF(VLOOKUP(IF(FS53&gt;FT53,$AN53&amp;$AO53,IF(FS53&lt;FT53,$AO53&amp;$AN53,0)),$AO$98:$AO$101,1,0)=IF(FS53&gt;FT53,$AN53&amp;$AO53,IF(FS53&lt;FT53,$AO53&amp;$AN53,0)),$F$6,0)),0)*$AL53</f>
        <v>0</v>
      </c>
      <c r="OC53" s="75">
        <f>IFERROR(IFERROR(IF(VLOOKUP($AN53&amp;FV53&amp;$AO53&amp;FW53,$AN$98:$AN$101,1,0)=$AN53&amp;FV53&amp;$AO53&amp;FW53,$F$5,IF(VLOOKUP(IF(FV53&gt;FW53,$AN53&amp;$AO53,IF(FV53&lt;FW53,$AO53&amp;$AN53,0)),$AO$98:$AO$101,1,0)=IF(FV53&gt;FW53,$AN53&amp;$AO53,IF(FV53&lt;FW53,$AO53&amp;$AN53,0)),$F$6,0)),IF(VLOOKUP(IF(FV53&gt;FW53,$AN53&amp;$AO53,IF(FV53&lt;FW53,$AO53&amp;$AN53,0)),$AO$98:$AO$101,1,0)=IF(FV53&gt;FW53,$AN53&amp;$AO53,IF(FV53&lt;FW53,$AO53&amp;$AN53,0)),$F$6,0)),0)*$AL53</f>
        <v>0</v>
      </c>
      <c r="OD53" s="75">
        <f>IFERROR(IFERROR(IF(VLOOKUP($AN53&amp;FY53&amp;$AO53&amp;FZ53,$AN$98:$AN$101,1,0)=$AN53&amp;FY53&amp;$AO53&amp;FZ53,$F$5,IF(VLOOKUP(IF(FY53&gt;FZ53,$AN53&amp;$AO53,IF(FY53&lt;FZ53,$AO53&amp;$AN53,0)),$AO$98:$AO$101,1,0)=IF(FY53&gt;FZ53,$AN53&amp;$AO53,IF(FY53&lt;FZ53,$AO53&amp;$AN53,0)),$F$6,0)),IF(VLOOKUP(IF(FY53&gt;FZ53,$AN53&amp;$AO53,IF(FY53&lt;FZ53,$AO53&amp;$AN53,0)),$AO$98:$AO$101,1,0)=IF(FY53&gt;FZ53,$AN53&amp;$AO53,IF(FY53&lt;FZ53,$AO53&amp;$AN53,0)),$F$6,0)),0)*$AL53</f>
        <v>0</v>
      </c>
      <c r="OE53" s="75">
        <f>IFERROR(IFERROR(IF(VLOOKUP($AN53&amp;GB53&amp;$AO53&amp;GC53,$AN$98:$AN$101,1,0)=$AN53&amp;GB53&amp;$AO53&amp;GC53,$F$5,IF(VLOOKUP(IF(GB53&gt;GC53,$AN53&amp;$AO53,IF(GB53&lt;GC53,$AO53&amp;$AN53,0)),$AO$98:$AO$101,1,0)=IF(GB53&gt;GC53,$AN53&amp;$AO53,IF(GB53&lt;GC53,$AO53&amp;$AN53,0)),$F$6,0)),IF(VLOOKUP(IF(GB53&gt;GC53,$AN53&amp;$AO53,IF(GB53&lt;GC53,$AO53&amp;$AN53,0)),$AO$98:$AO$101,1,0)=IF(GB53&gt;GC53,$AN53&amp;$AO53,IF(GB53&lt;GC53,$AO53&amp;$AN53,0)),$F$6,0)),0)*$AL53</f>
        <v>0</v>
      </c>
      <c r="OF53" s="75">
        <f>IFERROR(IFERROR(IF(VLOOKUP($AN53&amp;GE53&amp;$AO53&amp;GF53,$AN$98:$AN$101,1,0)=$AN53&amp;GE53&amp;$AO53&amp;GF53,$F$5,IF(VLOOKUP(IF(GE53&gt;GF53,$AN53&amp;$AO53,IF(GE53&lt;GF53,$AO53&amp;$AN53,0)),$AO$98:$AO$101,1,0)=IF(GE53&gt;GF53,$AN53&amp;$AO53,IF(GE53&lt;GF53,$AO53&amp;$AN53,0)),$F$6,0)),IF(VLOOKUP(IF(GE53&gt;GF53,$AN53&amp;$AO53,IF(GE53&lt;GF53,$AO53&amp;$AN53,0)),$AO$98:$AO$101,1,0)=IF(GE53&gt;GF53,$AN53&amp;$AO53,IF(GE53&lt;GF53,$AO53&amp;$AN53,0)),$F$6,0)),0)*$AL53</f>
        <v>0</v>
      </c>
      <c r="OG53" s="75">
        <f>IFERROR(IFERROR(IF(VLOOKUP($AN53&amp;GH53&amp;$AO53&amp;GI53,$AN$98:$AN$101,1,0)=$AN53&amp;GH53&amp;$AO53&amp;GI53,$F$5,IF(VLOOKUP(IF(GH53&gt;GI53,$AN53&amp;$AO53,IF(GH53&lt;GI53,$AO53&amp;$AN53,0)),$AO$98:$AO$101,1,0)=IF(GH53&gt;GI53,$AN53&amp;$AO53,IF(GH53&lt;GI53,$AO53&amp;$AN53,0)),$F$6,0)),IF(VLOOKUP(IF(GH53&gt;GI53,$AN53&amp;$AO53,IF(GH53&lt;GI53,$AO53&amp;$AN53,0)),$AO$98:$AO$101,1,0)=IF(GH53&gt;GI53,$AN53&amp;$AO53,IF(GH53&lt;GI53,$AO53&amp;$AN53,0)),$F$6,0)),0)*$AL53</f>
        <v>0</v>
      </c>
      <c r="OH53" s="75">
        <f>IFERROR(IFERROR(IF(VLOOKUP($AN53&amp;GK53&amp;$AO53&amp;GL53,$AN$98:$AN$101,1,0)=$AN53&amp;GK53&amp;$AO53&amp;GL53,$F$5,IF(VLOOKUP(IF(GK53&gt;GL53,$AN53&amp;$AO53,IF(GK53&lt;GL53,$AO53&amp;$AN53,0)),$AO$98:$AO$101,1,0)=IF(GK53&gt;GL53,$AN53&amp;$AO53,IF(GK53&lt;GL53,$AO53&amp;$AN53,0)),$F$6,0)),IF(VLOOKUP(IF(GK53&gt;GL53,$AN53&amp;$AO53,IF(GK53&lt;GL53,$AO53&amp;$AN53,0)),$AO$98:$AO$101,1,0)=IF(GK53&gt;GL53,$AN53&amp;$AO53,IF(GK53&lt;GL53,$AO53&amp;$AN53,0)),$F$6,0)),0)*$AL53</f>
        <v>0</v>
      </c>
      <c r="OI53" s="75">
        <f>IFERROR(IFERROR(IF(VLOOKUP($AN53&amp;GN53&amp;$AO53&amp;GO53,$AN$98:$AN$101,1,0)=$AN53&amp;GN53&amp;$AO53&amp;GO53,$F$5,IF(VLOOKUP(IF(GN53&gt;GO53,$AN53&amp;$AO53,IF(GN53&lt;GO53,$AO53&amp;$AN53,0)),$AO$98:$AO$101,1,0)=IF(GN53&gt;GO53,$AN53&amp;$AO53,IF(GN53&lt;GO53,$AO53&amp;$AN53,0)),$F$6,0)),IF(VLOOKUP(IF(GN53&gt;GO53,$AN53&amp;$AO53,IF(GN53&lt;GO53,$AO53&amp;$AN53,0)),$AO$98:$AO$101,1,0)=IF(GN53&gt;GO53,$AN53&amp;$AO53,IF(GN53&lt;GO53,$AO53&amp;$AN53,0)),$F$6,0)),0)*$AL53</f>
        <v>0</v>
      </c>
      <c r="OJ53" s="75">
        <f>IFERROR(IFERROR(IF(VLOOKUP($AN53&amp;GQ53&amp;$AO53&amp;GR53,$AN$98:$AN$101,1,0)=$AN53&amp;GQ53&amp;$AO53&amp;GR53,$F$5,IF(VLOOKUP(IF(GQ53&gt;GR53,$AN53&amp;$AO53,IF(GQ53&lt;GR53,$AO53&amp;$AN53,0)),$AO$98:$AO$101,1,0)=IF(GQ53&gt;GR53,$AN53&amp;$AO53,IF(GQ53&lt;GR53,$AO53&amp;$AN53,0)),$F$6,0)),IF(VLOOKUP(IF(GQ53&gt;GR53,$AN53&amp;$AO53,IF(GQ53&lt;GR53,$AO53&amp;$AN53,0)),$AO$98:$AO$101,1,0)=IF(GQ53&gt;GR53,$AN53&amp;$AO53,IF(GQ53&lt;GR53,$AO53&amp;$AN53,0)),$F$6,0)),0)*$AL53</f>
        <v>0</v>
      </c>
      <c r="OK53" s="75">
        <f>IFERROR(IFERROR(IF(VLOOKUP($AN53&amp;GT53&amp;$AO53&amp;GU53,$AN$98:$AN$101,1,0)=$AN53&amp;GT53&amp;$AO53&amp;GU53,$F$5,IF(VLOOKUP(IF(GT53&gt;GU53,$AN53&amp;$AO53,IF(GT53&lt;GU53,$AO53&amp;$AN53,0)),$AO$98:$AO$101,1,0)=IF(GT53&gt;GU53,$AN53&amp;$AO53,IF(GT53&lt;GU53,$AO53&amp;$AN53,0)),$F$6,0)),IF(VLOOKUP(IF(GT53&gt;GU53,$AN53&amp;$AO53,IF(GT53&lt;GU53,$AO53&amp;$AN53,0)),$AO$98:$AO$101,1,0)=IF(GT53&gt;GU53,$AN53&amp;$AO53,IF(GT53&lt;GU53,$AO53&amp;$AN53,0)),$F$6,0)),0)*$AL53</f>
        <v>0</v>
      </c>
      <c r="OL53" s="75">
        <f>IFERROR(IFERROR(IF(VLOOKUP($AN53&amp;GW53&amp;$AO53&amp;GX53,$AN$98:$AN$101,1,0)=$AN53&amp;GW53&amp;$AO53&amp;GX53,$F$5,IF(VLOOKUP(IF(GW53&gt;GX53,$AN53&amp;$AO53,IF(GW53&lt;GX53,$AO53&amp;$AN53,0)),$AO$98:$AO$101,1,0)=IF(GW53&gt;GX53,$AN53&amp;$AO53,IF(GW53&lt;GX53,$AO53&amp;$AN53,0)),$F$6,0)),IF(VLOOKUP(IF(GW53&gt;GX53,$AN53&amp;$AO53,IF(GW53&lt;GX53,$AO53&amp;$AN53,0)),$AO$98:$AO$101,1,0)=IF(GW53&gt;GX53,$AN53&amp;$AO53,IF(GW53&lt;GX53,$AO53&amp;$AN53,0)),$F$6,0)),0)*$AL53</f>
        <v>0</v>
      </c>
      <c r="OM53" s="75">
        <f>IFERROR(IFERROR(IF(VLOOKUP($AN53&amp;GZ53&amp;$AO53&amp;HA53,$AN$98:$AN$101,1,0)=$AN53&amp;GZ53&amp;$AO53&amp;HA53,$F$5,IF(VLOOKUP(IF(GZ53&gt;HA53,$AN53&amp;$AO53,IF(GZ53&lt;HA53,$AO53&amp;$AN53,0)),$AO$98:$AO$101,1,0)=IF(GZ53&gt;HA53,$AN53&amp;$AO53,IF(GZ53&lt;HA53,$AO53&amp;$AN53,0)),$F$6,0)),IF(VLOOKUP(IF(GZ53&gt;HA53,$AN53&amp;$AO53,IF(GZ53&lt;HA53,$AO53&amp;$AN53,0)),$AO$98:$AO$101,1,0)=IF(GZ53&gt;HA53,$AN53&amp;$AO53,IF(GZ53&lt;HA53,$AO53&amp;$AN53,0)),$F$6,0)),0)*$AL53</f>
        <v>0</v>
      </c>
      <c r="ON53" s="75">
        <f>IFERROR(IFERROR(IF(VLOOKUP($AN53&amp;HC53&amp;$AO53&amp;HD53,$AN$98:$AN$101,1,0)=$AN53&amp;HC53&amp;$AO53&amp;HD53,$F$5,IF(VLOOKUP(IF(HC53&gt;HD53,$AN53&amp;$AO53,IF(HC53&lt;HD53,$AO53&amp;$AN53,0)),$AO$98:$AO$101,1,0)=IF(HC53&gt;HD53,$AN53&amp;$AO53,IF(HC53&lt;HD53,$AO53&amp;$AN53,0)),$F$6,0)),IF(VLOOKUP(IF(HC53&gt;HD53,$AN53&amp;$AO53,IF(HC53&lt;HD53,$AO53&amp;$AN53,0)),$AO$98:$AO$101,1,0)=IF(HC53&gt;HD53,$AN53&amp;$AO53,IF(HC53&lt;HD53,$AO53&amp;$AN53,0)),$F$6,0)),0)*$AL53</f>
        <v>0</v>
      </c>
      <c r="OO53" s="75">
        <f>IFERROR(IFERROR(IF(VLOOKUP($AN53&amp;HF53&amp;$AO53&amp;HG53,$AN$98:$AN$101,1,0)=$AN53&amp;HF53&amp;$AO53&amp;HG53,$F$5,IF(VLOOKUP(IF(HF53&gt;HG53,$AN53&amp;$AO53,IF(HF53&lt;HG53,$AO53&amp;$AN53,0)),$AO$98:$AO$101,1,0)=IF(HF53&gt;HG53,$AN53&amp;$AO53,IF(HF53&lt;HG53,$AO53&amp;$AN53,0)),$F$6,0)),IF(VLOOKUP(IF(HF53&gt;HG53,$AN53&amp;$AO53,IF(HF53&lt;HG53,$AO53&amp;$AN53,0)),$AO$98:$AO$101,1,0)=IF(HF53&gt;HG53,$AN53&amp;$AO53,IF(HF53&lt;HG53,$AO53&amp;$AN53,0)),$F$6,0)),0)*$AL53</f>
        <v>0</v>
      </c>
      <c r="OP53" s="75">
        <f>IFERROR(IFERROR(IF(VLOOKUP($AN53&amp;HI53&amp;$AO53&amp;HJ53,$AN$98:$AN$101,1,0)=$AN53&amp;HI53&amp;$AO53&amp;HJ53,$F$5,IF(VLOOKUP(IF(HI53&gt;HJ53,$AN53&amp;$AO53,IF(HI53&lt;HJ53,$AO53&amp;$AN53,0)),$AO$98:$AO$101,1,0)=IF(HI53&gt;HJ53,$AN53&amp;$AO53,IF(HI53&lt;HJ53,$AO53&amp;$AN53,0)),$F$6,0)),IF(VLOOKUP(IF(HI53&gt;HJ53,$AN53&amp;$AO53,IF(HI53&lt;HJ53,$AO53&amp;$AN53,0)),$AO$98:$AO$101,1,0)=IF(HI53&gt;HJ53,$AN53&amp;$AO53,IF(HI53&lt;HJ53,$AO53&amp;$AN53,0)),$F$6,0)),0)*$AL53</f>
        <v>0</v>
      </c>
      <c r="OQ53" s="75">
        <f>IFERROR(IFERROR(IF(VLOOKUP($AN53&amp;HL53&amp;$AO53&amp;HM53,$AN$98:$AN$101,1,0)=$AN53&amp;HL53&amp;$AO53&amp;HM53,$F$5,IF(VLOOKUP(IF(HL53&gt;HM53,$AN53&amp;$AO53,IF(HL53&lt;HM53,$AO53&amp;$AN53,0)),$AO$98:$AO$101,1,0)=IF(HL53&gt;HM53,$AN53&amp;$AO53,IF(HL53&lt;HM53,$AO53&amp;$AN53,0)),$F$6,0)),IF(VLOOKUP(IF(HL53&gt;HM53,$AN53&amp;$AO53,IF(HL53&lt;HM53,$AO53&amp;$AN53,0)),$AO$98:$AO$101,1,0)=IF(HL53&gt;HM53,$AN53&amp;$AO53,IF(HL53&lt;HM53,$AO53&amp;$AN53,0)),$F$6,0)),0)*$AL53</f>
        <v>0</v>
      </c>
      <c r="OR53" s="75">
        <f>IFERROR(IFERROR(IF(VLOOKUP($AN53&amp;HO53&amp;$AO53&amp;HP53,$AN$98:$AN$101,1,0)=$AN53&amp;HO53&amp;$AO53&amp;HP53,$F$5,IF(VLOOKUP(IF(HO53&gt;HP53,$AN53&amp;$AO53,IF(HO53&lt;HP53,$AO53&amp;$AN53,0)),$AO$98:$AO$101,1,0)=IF(HO53&gt;HP53,$AN53&amp;$AO53,IF(HO53&lt;HP53,$AO53&amp;$AN53,0)),$F$6,0)),IF(VLOOKUP(IF(HO53&gt;HP53,$AN53&amp;$AO53,IF(HO53&lt;HP53,$AO53&amp;$AN53,0)),$AO$98:$AO$101,1,0)=IF(HO53&gt;HP53,$AN53&amp;$AO53,IF(HO53&lt;HP53,$AO53&amp;$AN53,0)),$F$6,0)),0)*$AL53</f>
        <v>0</v>
      </c>
      <c r="OS53" s="75">
        <f>IFERROR(IFERROR(IF(VLOOKUP($AN53&amp;HR53&amp;$AO53&amp;HS53,$AN$98:$AN$101,1,0)=$AN53&amp;HR53&amp;$AO53&amp;HS53,$F$5,IF(VLOOKUP(IF(HR53&gt;HS53,$AN53&amp;$AO53,IF(HR53&lt;HS53,$AO53&amp;$AN53,0)),$AO$98:$AO$101,1,0)=IF(HR53&gt;HS53,$AN53&amp;$AO53,IF(HR53&lt;HS53,$AO53&amp;$AN53,0)),$F$6,0)),IF(VLOOKUP(IF(HR53&gt;HS53,$AN53&amp;$AO53,IF(HR53&lt;HS53,$AO53&amp;$AN53,0)),$AO$98:$AO$101,1,0)=IF(HR53&gt;HS53,$AN53&amp;$AO53,IF(HR53&lt;HS53,$AO53&amp;$AN53,0)),$F$6,0)),0)*$AL53</f>
        <v>0</v>
      </c>
      <c r="OT53" s="75">
        <f>IFERROR(IFERROR(IF(VLOOKUP($AN53&amp;HU53&amp;$AO53&amp;HV53,$AN$98:$AN$101,1,0)=$AN53&amp;HU53&amp;$AO53&amp;HV53,$F$5,IF(VLOOKUP(IF(HU53&gt;HV53,$AN53&amp;$AO53,IF(HU53&lt;HV53,$AO53&amp;$AN53,0)),$AO$98:$AO$101,1,0)=IF(HU53&gt;HV53,$AN53&amp;$AO53,IF(HU53&lt;HV53,$AO53&amp;$AN53,0)),$F$6,0)),IF(VLOOKUP(IF(HU53&gt;HV53,$AN53&amp;$AO53,IF(HU53&lt;HV53,$AO53&amp;$AN53,0)),$AO$98:$AO$101,1,0)=IF(HU53&gt;HV53,$AN53&amp;$AO53,IF(HU53&lt;HV53,$AO53&amp;$AN53,0)),$F$6,0)),0)*$AL53</f>
        <v>0</v>
      </c>
      <c r="OU53" s="75">
        <f>IFERROR(IFERROR(IF(VLOOKUP($AN53&amp;HX53&amp;$AO53&amp;HY53,$AN$98:$AN$101,1,0)=$AN53&amp;HX53&amp;$AO53&amp;HY53,$F$5,IF(VLOOKUP(IF(HX53&gt;HY53,$AN53&amp;$AO53,IF(HX53&lt;HY53,$AO53&amp;$AN53,0)),$AO$98:$AO$101,1,0)=IF(HX53&gt;HY53,$AN53&amp;$AO53,IF(HX53&lt;HY53,$AO53&amp;$AN53,0)),$F$6,0)),IF(VLOOKUP(IF(HX53&gt;HY53,$AN53&amp;$AO53,IF(HX53&lt;HY53,$AO53&amp;$AN53,0)),$AO$98:$AO$101,1,0)=IF(HX53&gt;HY53,$AN53&amp;$AO53,IF(HX53&lt;HY53,$AO53&amp;$AN53,0)),$F$6,0)),0)*$AL53</f>
        <v>0</v>
      </c>
      <c r="OV53" s="75">
        <f>IFERROR(IFERROR(IF(VLOOKUP($AN53&amp;IA53&amp;$AO53&amp;IB53,$AN$98:$AN$101,1,0)=$AN53&amp;IA53&amp;$AO53&amp;IB53,$F$5,IF(VLOOKUP(IF(IA53&gt;IB53,$AN53&amp;$AO53,IF(IA53&lt;IB53,$AO53&amp;$AN53,0)),$AO$98:$AO$101,1,0)=IF(IA53&gt;IB53,$AN53&amp;$AO53,IF(IA53&lt;IB53,$AO53&amp;$AN53,0)),$F$6,0)),IF(VLOOKUP(IF(IA53&gt;IB53,$AN53&amp;$AO53,IF(IA53&lt;IB53,$AO53&amp;$AN53,0)),$AO$98:$AO$101,1,0)=IF(IA53&gt;IB53,$AN53&amp;$AO53,IF(IA53&lt;IB53,$AO53&amp;$AN53,0)),$F$6,0)),0)*$AL53</f>
        <v>0</v>
      </c>
      <c r="OW53" s="75">
        <f>IFERROR(IFERROR(IF(VLOOKUP($AN53&amp;ID53&amp;$AO53&amp;IE53,$AN$98:$AN$101,1,0)=$AN53&amp;ID53&amp;$AO53&amp;IE53,$F$5,IF(VLOOKUP(IF(ID53&gt;IE53,$AN53&amp;$AO53,IF(ID53&lt;IE53,$AO53&amp;$AN53,0)),$AO$98:$AO$101,1,0)=IF(ID53&gt;IE53,$AN53&amp;$AO53,IF(ID53&lt;IE53,$AO53&amp;$AN53,0)),$F$6,0)),IF(VLOOKUP(IF(ID53&gt;IE53,$AN53&amp;$AO53,IF(ID53&lt;IE53,$AO53&amp;$AN53,0)),$AO$98:$AO$101,1,0)=IF(ID53&gt;IE53,$AN53&amp;$AO53,IF(ID53&lt;IE53,$AO53&amp;$AN53,0)),$F$6,0)),0)*$AL53</f>
        <v>0</v>
      </c>
      <c r="OX53" s="75">
        <f>IFERROR(IFERROR(IF(VLOOKUP($AN53&amp;IG53&amp;$AO53&amp;IH53,$AN$98:$AN$101,1,0)=$AN53&amp;IG53&amp;$AO53&amp;IH53,$F$5,IF(VLOOKUP(IF(IG53&gt;IH53,$AN53&amp;$AO53,IF(IG53&lt;IH53,$AO53&amp;$AN53,0)),$AO$98:$AO$101,1,0)=IF(IG53&gt;IH53,$AN53&amp;$AO53,IF(IG53&lt;IH53,$AO53&amp;$AN53,0)),$F$6,0)),IF(VLOOKUP(IF(IG53&gt;IH53,$AN53&amp;$AO53,IF(IG53&lt;IH53,$AO53&amp;$AN53,0)),$AO$98:$AO$101,1,0)=IF(IG53&gt;IH53,$AN53&amp;$AO53,IF(IG53&lt;IH53,$AO53&amp;$AN53,0)),$F$6,0)),0)*$AL53</f>
        <v>0</v>
      </c>
      <c r="OY53" s="75">
        <f>IFERROR(IFERROR(IF(VLOOKUP($AN53&amp;IJ53&amp;$AO53&amp;IK53,$AN$98:$AN$101,1,0)=$AN53&amp;IJ53&amp;$AO53&amp;IK53,$F$5,IF(VLOOKUP(IF(IJ53&gt;IK53,$AN53&amp;$AO53,IF(IJ53&lt;IK53,$AO53&amp;$AN53,0)),$AO$98:$AO$101,1,0)=IF(IJ53&gt;IK53,$AN53&amp;$AO53,IF(IJ53&lt;IK53,$AO53&amp;$AN53,0)),$F$6,0)),IF(VLOOKUP(IF(IJ53&gt;IK53,$AN53&amp;$AO53,IF(IJ53&lt;IK53,$AO53&amp;$AN53,0)),$AO$98:$AO$101,1,0)=IF(IJ53&gt;IK53,$AN53&amp;$AO53,IF(IJ53&lt;IK53,$AO53&amp;$AN53,0)),$F$6,0)),0)*$AL53</f>
        <v>0</v>
      </c>
      <c r="OZ53" s="75">
        <f>IFERROR(IFERROR(IF(VLOOKUP($AN53&amp;IM53&amp;$AO53&amp;IN53,$AN$98:$AN$101,1,0)=$AN53&amp;IM53&amp;$AO53&amp;IN53,$F$5,IF(VLOOKUP(IF(IM53&gt;IN53,$AN53&amp;$AO53,IF(IM53&lt;IN53,$AO53&amp;$AN53,0)),$AO$98:$AO$101,1,0)=IF(IM53&gt;IN53,$AN53&amp;$AO53,IF(IM53&lt;IN53,$AO53&amp;$AN53,0)),$F$6,0)),IF(VLOOKUP(IF(IM53&gt;IN53,$AN53&amp;$AO53,IF(IM53&lt;IN53,$AO53&amp;$AN53,0)),$AO$98:$AO$101,1,0)=IF(IM53&gt;IN53,$AN53&amp;$AO53,IF(IM53&lt;IN53,$AO53&amp;$AN53,0)),$F$6,0)),0)*$AL53</f>
        <v>0</v>
      </c>
      <c r="PA53" s="75">
        <f>IFERROR(IFERROR(IF(VLOOKUP($AN53&amp;IP53&amp;$AO53&amp;IQ53,$AN$98:$AN$101,1,0)=$AN53&amp;IP53&amp;$AO53&amp;IQ53,$F$5,IF(VLOOKUP(IF(IP53&gt;IQ53,$AN53&amp;$AO53,IF(IP53&lt;IQ53,$AO53&amp;$AN53,0)),$AO$98:$AO$101,1,0)=IF(IP53&gt;IQ53,$AN53&amp;$AO53,IF(IP53&lt;IQ53,$AO53&amp;$AN53,0)),$F$6,0)),IF(VLOOKUP(IF(IP53&gt;IQ53,$AN53&amp;$AO53,IF(IP53&lt;IQ53,$AO53&amp;$AN53,0)),$AO$98:$AO$101,1,0)=IF(IP53&gt;IQ53,$AN53&amp;$AO53,IF(IP53&lt;IQ53,$AO53&amp;$AN53,0)),$F$6,0)),0)*$AL53</f>
        <v>0</v>
      </c>
      <c r="PB53" s="75">
        <f>IFERROR(IFERROR(IF(VLOOKUP($AN53&amp;IS53&amp;$AO53&amp;IT53,$AN$98:$AN$101,1,0)=$AN53&amp;IS53&amp;$AO53&amp;IT53,$F$5,IF(VLOOKUP(IF(IS53&gt;IT53,$AN53&amp;$AO53,IF(IS53&lt;IT53,$AO53&amp;$AN53,0)),$AO$98:$AO$101,1,0)=IF(IS53&gt;IT53,$AN53&amp;$AO53,IF(IS53&lt;IT53,$AO53&amp;$AN53,0)),$F$6,0)),IF(VLOOKUP(IF(IS53&gt;IT53,$AN53&amp;$AO53,IF(IS53&lt;IT53,$AO53&amp;$AN53,0)),$AO$98:$AO$101,1,0)=IF(IS53&gt;IT53,$AN53&amp;$AO53,IF(IS53&lt;IT53,$AO53&amp;$AN53,0)),$F$6,0)),0)*$AL53</f>
        <v>0</v>
      </c>
      <c r="PC53" s="75">
        <f>IFERROR(IFERROR(IF(VLOOKUP($AN53&amp;IV53&amp;$AO53&amp;IW53,$AN$98:$AN$101,1,0)=$AN53&amp;IV53&amp;$AO53&amp;IW53,$F$5,IF(VLOOKUP(IF(IV53&gt;IW53,$AN53&amp;$AO53,IF(IV53&lt;IW53,$AO53&amp;$AN53,0)),$AO$98:$AO$101,1,0)=IF(IV53&gt;IW53,$AN53&amp;$AO53,IF(IV53&lt;IW53,$AO53&amp;$AN53,0)),$F$6,0)),IF(VLOOKUP(IF(IV53&gt;IW53,$AN53&amp;$AO53,IF(IV53&lt;IW53,$AO53&amp;$AN53,0)),$AO$98:$AO$101,1,0)=IF(IV53&gt;IW53,$AN53&amp;$AO53,IF(IV53&lt;IW53,$AO53&amp;$AN53,0)),$F$6,0)),0)*$AL53</f>
        <v>0</v>
      </c>
      <c r="PD53" s="75">
        <f>IFERROR(IFERROR(IF(VLOOKUP($AN53&amp;IY53&amp;$AO53&amp;IZ53,$AN$98:$AN$101,1,0)=$AN53&amp;IY53&amp;$AO53&amp;IZ53,$F$5,IF(VLOOKUP(IF(IY53&gt;IZ53,$AN53&amp;$AO53,IF(IY53&lt;IZ53,$AO53&amp;$AN53,0)),$AO$98:$AO$101,1,0)=IF(IY53&gt;IZ53,$AN53&amp;$AO53,IF(IY53&lt;IZ53,$AO53&amp;$AN53,0)),$F$6,0)),IF(VLOOKUP(IF(IY53&gt;IZ53,$AN53&amp;$AO53,IF(IY53&lt;IZ53,$AO53&amp;$AN53,0)),$AO$98:$AO$101,1,0)=IF(IY53&gt;IZ53,$AN53&amp;$AO53,IF(IY53&lt;IZ53,$AO53&amp;$AN53,0)),$F$6,0)),0)*$AL53</f>
        <v>0</v>
      </c>
      <c r="PE53" s="75">
        <f>IFERROR(IFERROR(IF(VLOOKUP($AN53&amp;JB53&amp;$AO53&amp;JC53,$AN$98:$AN$101,1,0)=$AN53&amp;JB53&amp;$AO53&amp;JC53,$F$5,IF(VLOOKUP(IF(JB53&gt;JC53,$AN53&amp;$AO53,IF(JB53&lt;JC53,$AO53&amp;$AN53,0)),$AO$98:$AO$101,1,0)=IF(JB53&gt;JC53,$AN53&amp;$AO53,IF(JB53&lt;JC53,$AO53&amp;$AN53,0)),$F$6,0)),IF(VLOOKUP(IF(JB53&gt;JC53,$AN53&amp;$AO53,IF(JB53&lt;JC53,$AO53&amp;$AN53,0)),$AO$98:$AO$101,1,0)=IF(JB53&gt;JC53,$AN53&amp;$AO53,IF(JB53&lt;JC53,$AO53&amp;$AN53,0)),$F$6,0)),0)*$AL53</f>
        <v>0</v>
      </c>
      <c r="PF53" s="75">
        <f>IFERROR(IFERROR(IF(VLOOKUP($AN53&amp;JE53&amp;$AO53&amp;JF53,$AN$98:$AN$101,1,0)=$AN53&amp;JE53&amp;$AO53&amp;JF53,$F$5,IF(VLOOKUP(IF(JE53&gt;JF53,$AN53&amp;$AO53,IF(JE53&lt;JF53,$AO53&amp;$AN53,0)),$AO$98:$AO$101,1,0)=IF(JE53&gt;JF53,$AN53&amp;$AO53,IF(JE53&lt;JF53,$AO53&amp;$AN53,0)),$F$6,0)),IF(VLOOKUP(IF(JE53&gt;JF53,$AN53&amp;$AO53,IF(JE53&lt;JF53,$AO53&amp;$AN53,0)),$AO$98:$AO$101,1,0)=IF(JE53&gt;JF53,$AN53&amp;$AO53,IF(JE53&lt;JF53,$AO53&amp;$AN53,0)),$F$6,0)),0)*$AL53</f>
        <v>0</v>
      </c>
      <c r="PG53" s="75">
        <f>IFERROR(IFERROR(IF(VLOOKUP($AN53&amp;JH53&amp;$AO53&amp;JI53,$AN$98:$AN$101,1,0)=$AN53&amp;JH53&amp;$AO53&amp;JI53,$F$5,IF(VLOOKUP(IF(JH53&gt;JI53,$AN53&amp;$AO53,IF(JH53&lt;JI53,$AO53&amp;$AN53,0)),$AO$98:$AO$101,1,0)=IF(JH53&gt;JI53,$AN53&amp;$AO53,IF(JH53&lt;JI53,$AO53&amp;$AN53,0)),$F$6,0)),IF(VLOOKUP(IF(JH53&gt;JI53,$AN53&amp;$AO53,IF(JH53&lt;JI53,$AO53&amp;$AN53,0)),$AO$98:$AO$101,1,0)=IF(JH53&gt;JI53,$AN53&amp;$AO53,IF(JH53&lt;JI53,$AO53&amp;$AN53,0)),$F$6,0)),0)*$AL53</f>
        <v>0</v>
      </c>
      <c r="PH53" s="75">
        <f>IFERROR(IFERROR(IF(VLOOKUP($AN53&amp;JK53&amp;$AO53&amp;JL53,$AN$98:$AN$101,1,0)=$AN53&amp;JK53&amp;$AO53&amp;JL53,$F$5,IF(VLOOKUP(IF(JK53&gt;JL53,$AN53&amp;$AO53,IF(JK53&lt;JL53,$AO53&amp;$AN53,0)),$AO$98:$AO$101,1,0)=IF(JK53&gt;JL53,$AN53&amp;$AO53,IF(JK53&lt;JL53,$AO53&amp;$AN53,0)),$F$6,0)),IF(VLOOKUP(IF(JK53&gt;JL53,$AN53&amp;$AO53,IF(JK53&lt;JL53,$AO53&amp;$AN53,0)),$AO$98:$AO$101,1,0)=IF(JK53&gt;JL53,$AN53&amp;$AO53,IF(JK53&lt;JL53,$AO53&amp;$AN53,0)),$F$6,0)),0)*$AL53</f>
        <v>0</v>
      </c>
      <c r="PI53" s="75">
        <f>IFERROR(IFERROR(IF(VLOOKUP($AN53&amp;JN53&amp;$AO53&amp;JO53,$AN$98:$AN$101,1,0)=$AN53&amp;JN53&amp;$AO53&amp;JO53,$F$5,IF(VLOOKUP(IF(JN53&gt;JO53,$AN53&amp;$AO53,IF(JN53&lt;JO53,$AO53&amp;$AN53,0)),$AO$98:$AO$101,1,0)=IF(JN53&gt;JO53,$AN53&amp;$AO53,IF(JN53&lt;JO53,$AO53&amp;$AN53,0)),$F$6,0)),IF(VLOOKUP(IF(JN53&gt;JO53,$AN53&amp;$AO53,IF(JN53&lt;JO53,$AO53&amp;$AN53,0)),$AO$98:$AO$101,1,0)=IF(JN53&gt;JO53,$AN53&amp;$AO53,IF(JN53&lt;JO53,$AO53&amp;$AN53,0)),$F$6,0)),0)*$AL53</f>
        <v>0</v>
      </c>
      <c r="PJ53" s="75">
        <f>IFERROR(IFERROR(IF(VLOOKUP($AN53&amp;JQ53&amp;$AO53&amp;JR53,$AN$98:$AN$101,1,0)=$AN53&amp;JQ53&amp;$AO53&amp;JR53,$F$5,IF(VLOOKUP(IF(JQ53&gt;JR53,$AN53&amp;$AO53,IF(JQ53&lt;JR53,$AO53&amp;$AN53,0)),$AO$98:$AO$101,1,0)=IF(JQ53&gt;JR53,$AN53&amp;$AO53,IF(JQ53&lt;JR53,$AO53&amp;$AN53,0)),$F$6,0)),IF(VLOOKUP(IF(JQ53&gt;JR53,$AN53&amp;$AO53,IF(JQ53&lt;JR53,$AO53&amp;$AN53,0)),$AO$98:$AO$101,1,0)=IF(JQ53&gt;JR53,$AN53&amp;$AO53,IF(JQ53&lt;JR53,$AO53&amp;$AN53,0)),$F$6,0)),0)*$AL53</f>
        <v>0</v>
      </c>
      <c r="PK53" s="75">
        <f>IFERROR(IFERROR(IF(VLOOKUP($AN53&amp;JT53&amp;$AO53&amp;JU53,$AN$98:$AN$101,1,0)=$AN53&amp;JT53&amp;$AO53&amp;JU53,$F$5,IF(VLOOKUP(IF(JT53&gt;JU53,$AN53&amp;$AO53,IF(JT53&lt;JU53,$AO53&amp;$AN53,0)),$AO$98:$AO$101,1,0)=IF(JT53&gt;JU53,$AN53&amp;$AO53,IF(JT53&lt;JU53,$AO53&amp;$AN53,0)),$F$6,0)),IF(VLOOKUP(IF(JT53&gt;JU53,$AN53&amp;$AO53,IF(JT53&lt;JU53,$AO53&amp;$AN53,0)),$AO$98:$AO$101,1,0)=IF(JT53&gt;JU53,$AN53&amp;$AO53,IF(JT53&lt;JU53,$AO53&amp;$AN53,0)),$F$6,0)),0)*$AL53</f>
        <v>0</v>
      </c>
      <c r="PL53" s="75">
        <f>IFERROR(IFERROR(IF(VLOOKUP($AN53&amp;JW53&amp;$AO53&amp;JX53,$AN$98:$AN$101,1,0)=$AN53&amp;JW53&amp;$AO53&amp;JX53,$F$5,IF(VLOOKUP(IF(JW53&gt;JX53,$AN53&amp;$AO53,IF(JW53&lt;JX53,$AO53&amp;$AN53,0)),$AO$98:$AO$101,1,0)=IF(JW53&gt;JX53,$AN53&amp;$AO53,IF(JW53&lt;JX53,$AO53&amp;$AN53,0)),$F$6,0)),IF(VLOOKUP(IF(JW53&gt;JX53,$AN53&amp;$AO53,IF(JW53&lt;JX53,$AO53&amp;$AN53,0)),$AO$98:$AO$101,1,0)=IF(JW53&gt;JX53,$AN53&amp;$AO53,IF(JW53&lt;JX53,$AO53&amp;$AN53,0)),$F$6,0)),0)*$AL53</f>
        <v>0</v>
      </c>
      <c r="PM53" s="75">
        <f>IFERROR(IFERROR(IF(VLOOKUP($AN53&amp;JZ53&amp;$AO53&amp;KA53,$AN$98:$AN$101,1,0)=$AN53&amp;JZ53&amp;$AO53&amp;KA53,$F$5,IF(VLOOKUP(IF(JZ53&gt;KA53,$AN53&amp;$AO53,IF(JZ53&lt;KA53,$AO53&amp;$AN53,0)),$AO$98:$AO$101,1,0)=IF(JZ53&gt;KA53,$AN53&amp;$AO53,IF(JZ53&lt;KA53,$AO53&amp;$AN53,0)),$F$6,0)),IF(VLOOKUP(IF(JZ53&gt;KA53,$AN53&amp;$AO53,IF(JZ53&lt;KA53,$AO53&amp;$AN53,0)),$AO$98:$AO$101,1,0)=IF(JZ53&gt;KA53,$AN53&amp;$AO53,IF(JZ53&lt;KA53,$AO53&amp;$AN53,0)),$F$6,0)),0)*$AL53</f>
        <v>0</v>
      </c>
      <c r="PN53" s="75">
        <f>IFERROR(IFERROR(IF(VLOOKUP($AN53&amp;KC53&amp;$AO53&amp;KD53,$AN$98:$AN$101,1,0)=$AN53&amp;KC53&amp;$AO53&amp;KD53,$F$5,IF(VLOOKUP(IF(KC53&gt;KD53,$AN53&amp;$AO53,IF(KC53&lt;KD53,$AO53&amp;$AN53,0)),$AO$98:$AO$101,1,0)=IF(KC53&gt;KD53,$AN53&amp;$AO53,IF(KC53&lt;KD53,$AO53&amp;$AN53,0)),$F$6,0)),IF(VLOOKUP(IF(KC53&gt;KD53,$AN53&amp;$AO53,IF(KC53&lt;KD53,$AO53&amp;$AN53,0)),$AO$98:$AO$101,1,0)=IF(KC53&gt;KD53,$AN53&amp;$AO53,IF(KC53&lt;KD53,$AO53&amp;$AN53,0)),$F$6,0)),0)*$AL53</f>
        <v>0</v>
      </c>
      <c r="PO53" s="75">
        <f>IFERROR(IFERROR(IF(VLOOKUP($AN53&amp;KF53&amp;$AO53&amp;KG53,$AN$98:$AN$101,1,0)=$AN53&amp;KF53&amp;$AO53&amp;KG53,$F$5,IF(VLOOKUP(IF(KF53&gt;KG53,$AN53&amp;$AO53,IF(KF53&lt;KG53,$AO53&amp;$AN53,0)),$AO$98:$AO$101,1,0)=IF(KF53&gt;KG53,$AN53&amp;$AO53,IF(KF53&lt;KG53,$AO53&amp;$AN53,0)),$F$6,0)),IF(VLOOKUP(IF(KF53&gt;KG53,$AN53&amp;$AO53,IF(KF53&lt;KG53,$AO53&amp;$AN53,0)),$AO$98:$AO$101,1,0)=IF(KF53&gt;KG53,$AN53&amp;$AO53,IF(KF53&lt;KG53,$AO53&amp;$AN53,0)),$F$6,0)),0)*$AL53</f>
        <v>0</v>
      </c>
      <c r="PP53" s="75">
        <f>IFERROR(IFERROR(IF(VLOOKUP($AN53&amp;KI53&amp;$AO53&amp;KJ53,$AN$98:$AN$101,1,0)=$AN53&amp;KI53&amp;$AO53&amp;KJ53,$F$5,IF(VLOOKUP(IF(KI53&gt;KJ53,$AN53&amp;$AO53,IF(KI53&lt;KJ53,$AO53&amp;$AN53,0)),$AO$98:$AO$101,1,0)=IF(KI53&gt;KJ53,$AN53&amp;$AO53,IF(KI53&lt;KJ53,$AO53&amp;$AN53,0)),$F$6,0)),IF(VLOOKUP(IF(KI53&gt;KJ53,$AN53&amp;$AO53,IF(KI53&lt;KJ53,$AO53&amp;$AN53,0)),$AO$98:$AO$101,1,0)=IF(KI53&gt;KJ53,$AN53&amp;$AO53,IF(KI53&lt;KJ53,$AO53&amp;$AN53,0)),$F$6,0)),0)*$AL53</f>
        <v>0</v>
      </c>
      <c r="PQ53" s="75">
        <f>IFERROR(IFERROR(IF(VLOOKUP($AN53&amp;KL53&amp;$AO53&amp;KM53,$AN$98:$AN$101,1,0)=$AN53&amp;KL53&amp;$AO53&amp;KM53,$F$5,IF(VLOOKUP(IF(KL53&gt;KM53,$AN53&amp;$AO53,IF(KL53&lt;KM53,$AO53&amp;$AN53,0)),$AO$98:$AO$101,1,0)=IF(KL53&gt;KM53,$AN53&amp;$AO53,IF(KL53&lt;KM53,$AO53&amp;$AN53,0)),$F$6,0)),IF(VLOOKUP(IF(KL53&gt;KM53,$AN53&amp;$AO53,IF(KL53&lt;KM53,$AO53&amp;$AN53,0)),$AO$98:$AO$101,1,0)=IF(KL53&gt;KM53,$AN53&amp;$AO53,IF(KL53&lt;KM53,$AO53&amp;$AN53,0)),$F$6,0)),0)*$AL53</f>
        <v>0</v>
      </c>
      <c r="PR53" s="75">
        <f>IFERROR(IFERROR(IF(VLOOKUP($AN53&amp;KO53&amp;$AO53&amp;KP53,$AN$98:$AN$101,1,0)=$AN53&amp;KO53&amp;$AO53&amp;KP53,$F$5,IF(VLOOKUP(IF(KO53&gt;KP53,$AN53&amp;$AO53,IF(KO53&lt;KP53,$AO53&amp;$AN53,0)),$AO$98:$AO$101,1,0)=IF(KO53&gt;KP53,$AN53&amp;$AO53,IF(KO53&lt;KP53,$AO53&amp;$AN53,0)),$F$6,0)),IF(VLOOKUP(IF(KO53&gt;KP53,$AN53&amp;$AO53,IF(KO53&lt;KP53,$AO53&amp;$AN53,0)),$AO$98:$AO$101,1,0)=IF(KO53&gt;KP53,$AN53&amp;$AO53,IF(KO53&lt;KP53,$AO53&amp;$AN53,0)),$F$6,0)),0)*$AL53</f>
        <v>0</v>
      </c>
      <c r="PS53" s="75">
        <f>IFERROR(IFERROR(IF(VLOOKUP($AN53&amp;KR53&amp;$AO53&amp;KS53,$AN$98:$AN$101,1,0)=$AN53&amp;KR53&amp;$AO53&amp;KS53,$F$5,IF(VLOOKUP(IF(KR53&gt;KS53,$AN53&amp;$AO53,IF(KR53&lt;KS53,$AO53&amp;$AN53,0)),$AO$98:$AO$101,1,0)=IF(KR53&gt;KS53,$AN53&amp;$AO53,IF(KR53&lt;KS53,$AO53&amp;$AN53,0)),$F$6,0)),IF(VLOOKUP(IF(KR53&gt;KS53,$AN53&amp;$AO53,IF(KR53&lt;KS53,$AO53&amp;$AN53,0)),$AO$98:$AO$101,1,0)=IF(KR53&gt;KS53,$AN53&amp;$AO53,IF(KR53&lt;KS53,$AO53&amp;$AN53,0)),$F$6,0)),0)*$AL53</f>
        <v>0</v>
      </c>
      <c r="PT53" s="75">
        <f>IFERROR(IFERROR(IF(VLOOKUP($AN53&amp;KU53&amp;$AO53&amp;KV53,$AN$98:$AN$101,1,0)=$AN53&amp;KU53&amp;$AO53&amp;KV53,$F$5,IF(VLOOKUP(IF(KU53&gt;KV53,$AN53&amp;$AO53,IF(KU53&lt;KV53,$AO53&amp;$AN53,0)),$AO$98:$AO$101,1,0)=IF(KU53&gt;KV53,$AN53&amp;$AO53,IF(KU53&lt;KV53,$AO53&amp;$AN53,0)),$F$6,0)),IF(VLOOKUP(IF(KU53&gt;KV53,$AN53&amp;$AO53,IF(KU53&lt;KV53,$AO53&amp;$AN53,0)),$AO$98:$AO$101,1,0)=IF(KU53&gt;KV53,$AN53&amp;$AO53,IF(KU53&lt;KV53,$AO53&amp;$AN53,0)),$F$6,0)),0)*$AL53</f>
        <v>0</v>
      </c>
      <c r="PU53" s="75">
        <f>IFERROR(IFERROR(IF(VLOOKUP($AN53&amp;KX53&amp;$AO53&amp;KY53,$AN$98:$AN$101,1,0)=$AN53&amp;KX53&amp;$AO53&amp;KY53,$F$5,IF(VLOOKUP(IF(KX53&gt;KY53,$AN53&amp;$AO53,IF(KX53&lt;KY53,$AO53&amp;$AN53,0)),$AO$98:$AO$101,1,0)=IF(KX53&gt;KY53,$AN53&amp;$AO53,IF(KX53&lt;KY53,$AO53&amp;$AN53,0)),$F$6,0)),IF(VLOOKUP(IF(KX53&gt;KY53,$AN53&amp;$AO53,IF(KX53&lt;KY53,$AO53&amp;$AN53,0)),$AO$98:$AO$101,1,0)=IF(KX53&gt;KY53,$AN53&amp;$AO53,IF(KX53&lt;KY53,$AO53&amp;$AN53,0)),$F$6,0)),0)*$AL53</f>
        <v>0</v>
      </c>
      <c r="PV53" s="75">
        <f>IFERROR(IFERROR(IF(VLOOKUP($AN53&amp;LA53&amp;$AO53&amp;LB53,$AN$98:$AN$101,1,0)=$AN53&amp;LA53&amp;$AO53&amp;LB53,$F$5,IF(VLOOKUP(IF(LA53&gt;LB53,$AN53&amp;$AO53,IF(LA53&lt;LB53,$AO53&amp;$AN53,0)),$AO$98:$AO$101,1,0)=IF(LA53&gt;LB53,$AN53&amp;$AO53,IF(LA53&lt;LB53,$AO53&amp;$AN53,0)),$F$6,0)),IF(VLOOKUP(IF(LA53&gt;LB53,$AN53&amp;$AO53,IF(LA53&lt;LB53,$AO53&amp;$AN53,0)),$AO$98:$AO$101,1,0)=IF(LA53&gt;LB53,$AN53&amp;$AO53,IF(LA53&lt;LB53,$AO53&amp;$AN53,0)),$F$6,0)),0)*$AL53</f>
        <v>0</v>
      </c>
      <c r="PW53" s="75">
        <f>IFERROR(IFERROR(IF(VLOOKUP($AN53&amp;LD53&amp;$AO53&amp;LE53,$AN$98:$AN$101,1,0)=$AN53&amp;LD53&amp;$AO53&amp;LE53,$F$5,IF(VLOOKUP(IF(LD53&gt;LE53,$AN53&amp;$AO53,IF(LD53&lt;LE53,$AO53&amp;$AN53,0)),$AO$98:$AO$101,1,0)=IF(LD53&gt;LE53,$AN53&amp;$AO53,IF(LD53&lt;LE53,$AO53&amp;$AN53,0)),$F$6,0)),IF(VLOOKUP(IF(LD53&gt;LE53,$AN53&amp;$AO53,IF(LD53&lt;LE53,$AO53&amp;$AN53,0)),$AO$98:$AO$101,1,0)=IF(LD53&gt;LE53,$AN53&amp;$AO53,IF(LD53&lt;LE53,$AO53&amp;$AN53,0)),$F$6,0)),0)*$AL53</f>
        <v>0</v>
      </c>
      <c r="PX53" s="75">
        <f>IFERROR(IFERROR(IF(VLOOKUP($AN53&amp;LG53&amp;$AO53&amp;LH53,$AN$98:$AN$101,1,0)=$AN53&amp;LG53&amp;$AO53&amp;LH53,$F$5,IF(VLOOKUP(IF(LG53&gt;LH53,$AN53&amp;$AO53,IF(LG53&lt;LH53,$AO53&amp;$AN53,0)),$AO$98:$AO$101,1,0)=IF(LG53&gt;LH53,$AN53&amp;$AO53,IF(LG53&lt;LH53,$AO53&amp;$AN53,0)),$F$6,0)),IF(VLOOKUP(IF(LG53&gt;LH53,$AN53&amp;$AO53,IF(LG53&lt;LH53,$AO53&amp;$AN53,0)),$AO$98:$AO$101,1,0)=IF(LG53&gt;LH53,$AN53&amp;$AO53,IF(LG53&lt;LH53,$AO53&amp;$AN53,0)),$F$6,0)),0)*$AL53</f>
        <v>0</v>
      </c>
      <c r="PY53" s="75">
        <f>IFERROR(IFERROR(IF(VLOOKUP($AN53&amp;LJ53&amp;$AO53&amp;LK53,$AN$98:$AN$101,1,0)=$AN53&amp;LJ53&amp;$AO53&amp;LK53,$F$5,IF(VLOOKUP(IF(LJ53&gt;LK53,$AN53&amp;$AO53,IF(LJ53&lt;LK53,$AO53&amp;$AN53,0)),$AO$98:$AO$101,1,0)=IF(LJ53&gt;LK53,$AN53&amp;$AO53,IF(LJ53&lt;LK53,$AO53&amp;$AN53,0)),$F$6,0)),IF(VLOOKUP(IF(LJ53&gt;LK53,$AN53&amp;$AO53,IF(LJ53&lt;LK53,$AO53&amp;$AN53,0)),$AO$98:$AO$101,1,0)=IF(LJ53&gt;LK53,$AN53&amp;$AO53,IF(LJ53&lt;LK53,$AO53&amp;$AN53,0)),$F$6,0)),0)*$AL53</f>
        <v>0</v>
      </c>
      <c r="PZ53" s="75">
        <f>IFERROR(IFERROR(IF(VLOOKUP($AN53&amp;LM53&amp;$AO53&amp;LN53,$AN$98:$AN$101,1,0)=$AN53&amp;LM53&amp;$AO53&amp;LN53,$F$5,IF(VLOOKUP(IF(LM53&gt;LN53,$AN53&amp;$AO53,IF(LM53&lt;LN53,$AO53&amp;$AN53,0)),$AO$98:$AO$101,1,0)=IF(LM53&gt;LN53,$AN53&amp;$AO53,IF(LM53&lt;LN53,$AO53&amp;$AN53,0)),$F$6,0)),IF(VLOOKUP(IF(LM53&gt;LN53,$AN53&amp;$AO53,IF(LM53&lt;LN53,$AO53&amp;$AN53,0)),$AO$98:$AO$101,1,0)=IF(LM53&gt;LN53,$AN53&amp;$AO53,IF(LM53&lt;LN53,$AO53&amp;$AN53,0)),$F$6,0)),0)*$AL53</f>
        <v>0</v>
      </c>
      <c r="QA53" s="75">
        <f>IFERROR(IFERROR(IF(VLOOKUP($AN53&amp;LP53&amp;$AO53&amp;LQ53,$AN$98:$AN$101,1,0)=$AN53&amp;LP53&amp;$AO53&amp;LQ53,$F$5,IF(VLOOKUP(IF(LP53&gt;LQ53,$AN53&amp;$AO53,IF(LP53&lt;LQ53,$AO53&amp;$AN53,0)),$AO$98:$AO$101,1,0)=IF(LP53&gt;LQ53,$AN53&amp;$AO53,IF(LP53&lt;LQ53,$AO53&amp;$AN53,0)),$F$6,0)),IF(VLOOKUP(IF(LP53&gt;LQ53,$AN53&amp;$AO53,IF(LP53&lt;LQ53,$AO53&amp;$AN53,0)),$AO$98:$AO$101,1,0)=IF(LP53&gt;LQ53,$AN53&amp;$AO53,IF(LP53&lt;LQ53,$AO53&amp;$AN53,0)),$F$6,0)),0)*$AL53</f>
        <v>0</v>
      </c>
      <c r="QB53" s="75">
        <f>IFERROR(IFERROR(IF(VLOOKUP($AN53&amp;LS53&amp;$AO53&amp;LT53,$AN$98:$AN$101,1,0)=$AN53&amp;LS53&amp;$AO53&amp;LT53,$F$5,IF(VLOOKUP(IF(LS53&gt;LT53,$AN53&amp;$AO53,IF(LS53&lt;LT53,$AO53&amp;$AN53,0)),$AO$98:$AO$101,1,0)=IF(LS53&gt;LT53,$AN53&amp;$AO53,IF(LS53&lt;LT53,$AO53&amp;$AN53,0)),$F$6,0)),IF(VLOOKUP(IF(LS53&gt;LT53,$AN53&amp;$AO53,IF(LS53&lt;LT53,$AO53&amp;$AN53,0)),$AO$98:$AO$101,1,0)=IF(LS53&gt;LT53,$AN53&amp;$AO53,IF(LS53&lt;LT53,$AO53&amp;$AN53,0)),$F$6,0)),0)*$AL53</f>
        <v>0</v>
      </c>
      <c r="QC53" s="75">
        <f>IFERROR(IFERROR(IF(VLOOKUP($AN53&amp;LV53&amp;$AO53&amp;LW53,$AN$98:$AN$101,1,0)=$AN53&amp;LV53&amp;$AO53&amp;LW53,$F$5,IF(VLOOKUP(IF(LV53&gt;LW53,$AN53&amp;$AO53,IF(LV53&lt;LW53,$AO53&amp;$AN53,0)),$AO$98:$AO$101,1,0)=IF(LV53&gt;LW53,$AN53&amp;$AO53,IF(LV53&lt;LW53,$AO53&amp;$AN53,0)),$F$6,0)),IF(VLOOKUP(IF(LV53&gt;LW53,$AN53&amp;$AO53,IF(LV53&lt;LW53,$AO53&amp;$AN53,0)),$AO$98:$AO$101,1,0)=IF(LV53&gt;LW53,$AN53&amp;$AO53,IF(LV53&lt;LW53,$AO53&amp;$AN53,0)),$F$6,0)),0)*$AL53</f>
        <v>0</v>
      </c>
      <c r="QD53" s="75">
        <f>IFERROR(IFERROR(IF(VLOOKUP($AN53&amp;LY53&amp;$AO53&amp;LZ53,$AN$98:$AN$101,1,0)=$AN53&amp;LY53&amp;$AO53&amp;LZ53,$F$5,IF(VLOOKUP(IF(LY53&gt;LZ53,$AN53&amp;$AO53,IF(LY53&lt;LZ53,$AO53&amp;$AN53,0)),$AO$98:$AO$101,1,0)=IF(LY53&gt;LZ53,$AN53&amp;$AO53,IF(LY53&lt;LZ53,$AO53&amp;$AN53,0)),$F$6,0)),IF(VLOOKUP(IF(LY53&gt;LZ53,$AN53&amp;$AO53,IF(LY53&lt;LZ53,$AO53&amp;$AN53,0)),$AO$98:$AO$101,1,0)=IF(LY53&gt;LZ53,$AN53&amp;$AO53,IF(LY53&lt;LZ53,$AO53&amp;$AN53,0)),$F$6,0)),0)*$AL53</f>
        <v>0</v>
      </c>
      <c r="QE53" s="75">
        <f>IFERROR(IFERROR(IF(VLOOKUP($AN53&amp;MB53&amp;$AO53&amp;MC53,$AN$98:$AN$101,1,0)=$AN53&amp;MB53&amp;$AO53&amp;MC53,$F$5,IF(VLOOKUP(IF(MB53&gt;MC53,$AN53&amp;$AO53,IF(MB53&lt;MC53,$AO53&amp;$AN53,0)),$AO$98:$AO$101,1,0)=IF(MB53&gt;MC53,$AN53&amp;$AO53,IF(MB53&lt;MC53,$AO53&amp;$AN53,0)),$F$6,0)),IF(VLOOKUP(IF(MB53&gt;MC53,$AN53&amp;$AO53,IF(MB53&lt;MC53,$AO53&amp;$AN53,0)),$AO$98:$AO$101,1,0)=IF(MB53&gt;MC53,$AN53&amp;$AO53,IF(MB53&lt;MC53,$AO53&amp;$AN53,0)),$F$6,0)),0)*$AL53</f>
        <v>0</v>
      </c>
      <c r="QF53" s="75">
        <f>IFERROR(IFERROR(IF(VLOOKUP($AN53&amp;ME53&amp;$AO53&amp;MF53,$AN$98:$AN$101,1,0)=$AN53&amp;ME53&amp;$AO53&amp;MF53,$F$5,IF(VLOOKUP(IF(ME53&gt;MF53,$AN53&amp;$AO53,IF(ME53&lt;MF53,$AO53&amp;$AN53,0)),$AO$98:$AO$101,1,0)=IF(ME53&gt;MF53,$AN53&amp;$AO53,IF(ME53&lt;MF53,$AO53&amp;$AN53,0)),$F$6,0)),IF(VLOOKUP(IF(ME53&gt;MF53,$AN53&amp;$AO53,IF(ME53&lt;MF53,$AO53&amp;$AN53,0)),$AO$98:$AO$101,1,0)=IF(ME53&gt;MF53,$AN53&amp;$AO53,IF(ME53&lt;MF53,$AO53&amp;$AN53,0)),$F$6,0)),0)*$AL53</f>
        <v>0</v>
      </c>
      <c r="QN53" s="13">
        <f>RANK(QQ53,$QQ$4:$QQ$69)+COUNTIF(QQ$4:QQ53,QQ53)-1</f>
        <v>50</v>
      </c>
      <c r="QO53" s="29">
        <f t="array" ref="QO53">SUM(IF(QQ53&lt;$QQ$4:$QQ$69,1/COUNTIF($QQ$4:$QQ$69,$QQ$4:$QQ$69)))+1</f>
        <v>1</v>
      </c>
      <c r="QP53" s="11" t="str">
        <f>Sheet3!R51</f>
        <v xml:space="preserve">Nani (Portugal) </v>
      </c>
      <c r="QQ53" s="13">
        <f t="shared" si="226"/>
        <v>0</v>
      </c>
    </row>
    <row r="54" spans="1:463">
      <c r="J54" s="10">
        <f t="shared" si="222"/>
        <v>51</v>
      </c>
      <c r="K54" s="39" t="str">
        <f>IFERROR(IF(L54="","",IF(ISNUMBER(MATCH(HLOOKUP($J54,$MK$74:$QF$89,($QG$79-$QG$74+1),0),K$4:K53,0)),"",HLOOKUP($J54,$MK$74:$QF$89,($QG$79-$QG$74+1),0))),"")</f>
        <v/>
      </c>
      <c r="L54" s="40" t="str">
        <f t="shared" si="215"/>
        <v/>
      </c>
      <c r="M54" s="41" t="str">
        <f t="array" ref="M54">IFERROR(IF(HLOOKUP($J54,$MK$74:$QF$89,($QG$83-$QG$74+1),0)=0,"",HLOOKUP($J54,$MK$74:$QF$89,($QG$83-$QG$74+1),0)),0)</f>
        <v/>
      </c>
      <c r="N54" s="10"/>
      <c r="O54" s="10">
        <f t="shared" si="223"/>
        <v>51</v>
      </c>
      <c r="P54" s="39" t="str">
        <f>IFERROR(IF(Q54="","",IF(ISNUMBER(MATCH(HLOOKUP($T54,$MK$75:$OP$89,($QG$80-$QG$75+1),0),P$4:P53,0)),"",HLOOKUP($T54,$MK$75:$OP$89,($QG$80-$QG$75+1),0))),"")</f>
        <v/>
      </c>
      <c r="Q54" s="40" t="str">
        <f t="shared" si="217"/>
        <v/>
      </c>
      <c r="R54" s="41" t="str">
        <f t="array" ref="R54">IFERROR(IF(HLOOKUP($O54,$MK$75:$QF$89,($QG$89-$QG$75+1),0)=0,"",HLOOKUP($O54,$MK$75:$QF$89,($QG$89-$QG$75+1),0)),0)</f>
        <v/>
      </c>
      <c r="S54" s="10"/>
      <c r="T54" s="10">
        <f t="shared" si="224"/>
        <v>51</v>
      </c>
      <c r="U54" s="39" t="str">
        <f>IFERROR(IF(V54="","",IF(ISNUMBER(MATCH(HLOOKUP($O54,$MK$76:$QF$89,($QG$81-$QG$76+1),0),U$4:U53,0)),"",HLOOKUP($O54,$MK$76:$QF$89,($QG$81-$QG$76+1),0))),"")</f>
        <v/>
      </c>
      <c r="V54" s="40" t="str">
        <f t="shared" si="225"/>
        <v/>
      </c>
      <c r="W54" s="41" t="str">
        <f t="array" ref="W54">IFERROR(IF(HLOOKUP($T54,$MK$76:$QF$89,($QG$87-$QG$76+1),0)=0,"",HLOOKUP($T54,$MK$76:$QF$89,($QG$87-$QG$76+1),0)),0)</f>
        <v/>
      </c>
      <c r="Y54" s="9">
        <v>23</v>
      </c>
      <c r="Z54" s="39" t="str">
        <f>IFERROR(IF(AA54="","",IF(ISNUMBER(MATCH(VLOOKUP($Y55,$QN$4:$QQ$69,2,0),Z$31:Z53,0)),"",VLOOKUP($Y55,$QN$4:$QQ$69,2,0))),"")</f>
        <v/>
      </c>
      <c r="AA54" s="40" t="str">
        <f t="shared" si="219"/>
        <v/>
      </c>
      <c r="AB54" s="42" t="str">
        <f t="shared" si="220"/>
        <v/>
      </c>
      <c r="AC54" s="43" t="str">
        <f t="shared" si="221"/>
        <v/>
      </c>
      <c r="AE54" s="29">
        <f t="array" ref="AE54">IFERROR(SUM(IF(AG54&lt;$AG$4:$AG$69,1/COUNTIF($AG$4:$AG$69,$AG$4:$AG$69)))+1,0)</f>
        <v>1</v>
      </c>
      <c r="AF54" s="44" t="str">
        <f>Sheet3!R52</f>
        <v xml:space="preserve">Nolito (Spain) </v>
      </c>
      <c r="AG54" s="45">
        <v>0</v>
      </c>
      <c r="AH54" s="29">
        <f t="shared" si="212"/>
        <v>15</v>
      </c>
      <c r="AL54" s="13">
        <f>IF(OR(ISBLANK('Euro 2016'!L85),ISBLANK('Euro 2016'!M85)),0,1)</f>
        <v>1</v>
      </c>
      <c r="AM54" s="80" t="s">
        <v>2579</v>
      </c>
      <c r="AN54" s="80" t="str">
        <f>IFERROR(VLOOKUP(IF(VLOOKUP($AM54,'Euro 2016'!$B$23:$N$87,10,0)="","",VLOOKUP($AM54,'Euro 2016'!$B$23:$N$87,10,0)),Sheet2!$A:$B,2,0),"")</f>
        <v>Germany</v>
      </c>
      <c r="AO54" s="80" t="str">
        <f>IFERROR(VLOOKUP(IF(VLOOKUP($AM54,'Euro 2016'!$B$23:$N$87,13,0)="","",VLOOKUP($AM54,'Euro 2016'!$B$23:$N$87,13,0)),Sheet2!$A:$B,2,0),"")</f>
        <v>Northern Ireland</v>
      </c>
      <c r="AP54" s="80"/>
      <c r="AQ54" s="81">
        <f>IFERROR(IF(VLOOKUP($AM54,'Euro 2016'!$B$23:$N$87,11,0)="","",VLOOKUP($AM54,'Euro 2016'!$B$23:$N$87,11,0)),"")</f>
        <v>1</v>
      </c>
      <c r="AR54" s="81">
        <f>IFERROR(IF(VLOOKUP($AM54,'Euro 2016'!$B$23:$N$87,12,0)="","",VLOOKUP($AM54,'Euro 2016'!$B$23:$N$87,12,0)),"")</f>
        <v>0</v>
      </c>
      <c r="AT54" s="82"/>
      <c r="AU54" s="83"/>
      <c r="AV54" s="55"/>
      <c r="AW54" s="84"/>
      <c r="AX54" s="85"/>
      <c r="AY54" s="55"/>
      <c r="AZ54" s="82"/>
      <c r="BA54" s="83"/>
      <c r="BB54" s="55"/>
      <c r="BC54" s="84"/>
      <c r="BD54" s="85"/>
      <c r="BE54" s="55"/>
      <c r="BF54" s="82"/>
      <c r="BG54" s="83"/>
      <c r="BH54" s="55"/>
      <c r="BI54" s="84"/>
      <c r="BJ54" s="85"/>
      <c r="BK54" s="55"/>
      <c r="BL54" s="82"/>
      <c r="BM54" s="83"/>
      <c r="BN54" s="55"/>
      <c r="BO54" s="84"/>
      <c r="BP54" s="85"/>
      <c r="BQ54" s="55"/>
      <c r="BR54" s="82"/>
      <c r="BS54" s="83"/>
      <c r="BT54" s="55"/>
      <c r="BU54" s="84"/>
      <c r="BV54" s="85"/>
      <c r="BW54" s="55"/>
      <c r="BX54" s="82"/>
      <c r="BY54" s="83"/>
      <c r="BZ54" s="55"/>
      <c r="CA54" s="84"/>
      <c r="CB54" s="85"/>
      <c r="CC54" s="55"/>
      <c r="CD54" s="82"/>
      <c r="CE54" s="83"/>
      <c r="CF54" s="55"/>
      <c r="CG54" s="84"/>
      <c r="CH54" s="85"/>
      <c r="CI54" s="55"/>
      <c r="CJ54" s="82"/>
      <c r="CK54" s="83"/>
      <c r="CL54" s="55"/>
      <c r="CM54" s="84"/>
      <c r="CN54" s="85"/>
      <c r="CO54" s="55"/>
      <c r="CP54" s="82"/>
      <c r="CQ54" s="83"/>
      <c r="CR54" s="55"/>
      <c r="CS54" s="84"/>
      <c r="CT54" s="85"/>
      <c r="CU54" s="55"/>
      <c r="CV54" s="82"/>
      <c r="CW54" s="83"/>
      <c r="CX54" s="55"/>
      <c r="CY54" s="84"/>
      <c r="CZ54" s="85"/>
      <c r="DA54" s="55"/>
      <c r="DB54" s="82"/>
      <c r="DC54" s="83"/>
      <c r="DD54" s="55"/>
      <c r="DE54" s="84"/>
      <c r="DF54" s="85"/>
      <c r="DG54" s="55"/>
      <c r="DH54" s="82"/>
      <c r="DI54" s="83"/>
      <c r="DJ54" s="55"/>
      <c r="DK54" s="84"/>
      <c r="DL54" s="85"/>
      <c r="DM54" s="55"/>
      <c r="DN54" s="82"/>
      <c r="DO54" s="83"/>
      <c r="DP54" s="55"/>
      <c r="DQ54" s="84"/>
      <c r="DR54" s="85"/>
      <c r="DS54" s="55"/>
      <c r="DT54" s="82"/>
      <c r="DU54" s="83"/>
      <c r="DV54" s="55"/>
      <c r="DW54" s="84"/>
      <c r="DX54" s="85"/>
      <c r="DY54" s="55"/>
      <c r="DZ54" s="82"/>
      <c r="EA54" s="83"/>
      <c r="EB54" s="55"/>
      <c r="EC54" s="84"/>
      <c r="ED54" s="85"/>
      <c r="EE54" s="55"/>
      <c r="EF54" s="82"/>
      <c r="EG54" s="83"/>
      <c r="EH54" s="55"/>
      <c r="EI54" s="84"/>
      <c r="EJ54" s="85"/>
      <c r="EK54" s="55"/>
      <c r="EL54" s="82"/>
      <c r="EM54" s="83"/>
      <c r="EN54" s="55"/>
      <c r="EO54" s="84"/>
      <c r="EP54" s="85"/>
      <c r="EQ54" s="55"/>
      <c r="ER54" s="82"/>
      <c r="ES54" s="83"/>
      <c r="ET54" s="55"/>
      <c r="EU54" s="84"/>
      <c r="EV54" s="85"/>
      <c r="EW54" s="55"/>
      <c r="EX54" s="82"/>
      <c r="EY54" s="83"/>
      <c r="EZ54" s="55"/>
      <c r="FA54" s="84"/>
      <c r="FB54" s="85"/>
      <c r="FC54" s="55"/>
      <c r="FD54" s="82"/>
      <c r="FE54" s="83"/>
      <c r="FF54" s="55"/>
      <c r="FG54" s="84"/>
      <c r="FH54" s="85"/>
      <c r="FI54" s="55"/>
      <c r="FJ54" s="82"/>
      <c r="FK54" s="83"/>
      <c r="FL54" s="55"/>
      <c r="FM54" s="84"/>
      <c r="FN54" s="85"/>
      <c r="FO54" s="55"/>
      <c r="FP54" s="82"/>
      <c r="FQ54" s="83"/>
      <c r="FR54" s="55"/>
      <c r="FS54" s="84"/>
      <c r="FT54" s="85"/>
      <c r="FU54" s="55"/>
      <c r="FV54" s="82"/>
      <c r="FW54" s="83"/>
      <c r="FX54" s="55"/>
      <c r="FY54" s="84"/>
      <c r="FZ54" s="85"/>
      <c r="GA54" s="55"/>
      <c r="GB54" s="82"/>
      <c r="GC54" s="83"/>
      <c r="GD54" s="55"/>
      <c r="GE54" s="84"/>
      <c r="GF54" s="85"/>
      <c r="GG54" s="55"/>
      <c r="GH54" s="82"/>
      <c r="GI54" s="83"/>
      <c r="GJ54" s="55"/>
      <c r="GK54" s="84"/>
      <c r="GL54" s="85"/>
      <c r="GM54" s="55"/>
      <c r="GN54" s="82"/>
      <c r="GO54" s="83"/>
      <c r="GP54" s="55"/>
      <c r="GQ54" s="84"/>
      <c r="GR54" s="85"/>
      <c r="GS54" s="55"/>
      <c r="GT54" s="82"/>
      <c r="GU54" s="83"/>
      <c r="GV54" s="55"/>
      <c r="GW54" s="84"/>
      <c r="GX54" s="85"/>
      <c r="GY54" s="55"/>
      <c r="GZ54" s="82"/>
      <c r="HA54" s="83"/>
      <c r="HB54" s="55"/>
      <c r="HC54" s="84"/>
      <c r="HD54" s="85"/>
      <c r="HE54" s="55"/>
      <c r="HF54" s="82"/>
      <c r="HG54" s="83"/>
      <c r="HH54" s="55"/>
      <c r="HI54" s="84"/>
      <c r="HJ54" s="85"/>
      <c r="HK54" s="55"/>
      <c r="HL54" s="82"/>
      <c r="HM54" s="83"/>
      <c r="HN54" s="55"/>
      <c r="HO54" s="84"/>
      <c r="HP54" s="85"/>
      <c r="HQ54" s="55"/>
      <c r="HR54" s="82"/>
      <c r="HS54" s="83"/>
      <c r="HT54" s="55"/>
      <c r="HU54" s="84"/>
      <c r="HV54" s="85"/>
      <c r="HW54" s="55"/>
      <c r="HX54" s="82"/>
      <c r="HY54" s="83"/>
      <c r="HZ54" s="55"/>
      <c r="IA54" s="84"/>
      <c r="IB54" s="85"/>
      <c r="IC54" s="55"/>
      <c r="ID54" s="82"/>
      <c r="IE54" s="83"/>
      <c r="IF54" s="55"/>
      <c r="IG54" s="84"/>
      <c r="IH54" s="85"/>
      <c r="II54" s="55"/>
      <c r="IJ54" s="82"/>
      <c r="IK54" s="83"/>
      <c r="IL54" s="55"/>
      <c r="IM54" s="84"/>
      <c r="IN54" s="85"/>
      <c r="IO54" s="55"/>
      <c r="IP54" s="82"/>
      <c r="IQ54" s="83"/>
      <c r="IR54" s="55"/>
      <c r="IS54" s="84"/>
      <c r="IT54" s="85"/>
      <c r="IU54" s="55"/>
      <c r="IV54" s="82"/>
      <c r="IW54" s="83"/>
      <c r="IX54" s="55"/>
      <c r="IY54" s="84"/>
      <c r="IZ54" s="85"/>
      <c r="JA54" s="55"/>
      <c r="JB54" s="82"/>
      <c r="JC54" s="83"/>
      <c r="JD54" s="55"/>
      <c r="JE54" s="84"/>
      <c r="JF54" s="85"/>
      <c r="JG54" s="55"/>
      <c r="JH54" s="82"/>
      <c r="JI54" s="83"/>
      <c r="JJ54" s="55"/>
      <c r="JK54" s="84"/>
      <c r="JL54" s="85"/>
      <c r="JM54" s="55"/>
      <c r="JN54" s="82"/>
      <c r="JO54" s="83"/>
      <c r="JP54" s="55"/>
      <c r="JQ54" s="84"/>
      <c r="JR54" s="85"/>
      <c r="JS54" s="55"/>
      <c r="JT54" s="82"/>
      <c r="JU54" s="83"/>
      <c r="JV54" s="55"/>
      <c r="JW54" s="84"/>
      <c r="JX54" s="85"/>
      <c r="JY54" s="55"/>
      <c r="JZ54" s="82"/>
      <c r="KA54" s="83"/>
      <c r="KB54" s="55"/>
      <c r="KC54" s="84"/>
      <c r="KD54" s="85"/>
      <c r="KE54" s="55"/>
      <c r="KF54" s="82"/>
      <c r="KG54" s="83"/>
      <c r="KH54" s="55"/>
      <c r="KI54" s="84"/>
      <c r="KJ54" s="85"/>
      <c r="KK54" s="55"/>
      <c r="KL54" s="82"/>
      <c r="KM54" s="83"/>
      <c r="KN54" s="55"/>
      <c r="KO54" s="84"/>
      <c r="KP54" s="85"/>
      <c r="KQ54" s="55"/>
      <c r="KR54" s="82"/>
      <c r="KS54" s="83"/>
      <c r="KT54" s="55"/>
      <c r="KU54" s="84"/>
      <c r="KV54" s="85"/>
      <c r="KW54" s="55"/>
      <c r="KX54" s="82"/>
      <c r="KY54" s="83"/>
      <c r="KZ54" s="55"/>
      <c r="LA54" s="84"/>
      <c r="LB54" s="85"/>
      <c r="LC54" s="55"/>
      <c r="LD54" s="82"/>
      <c r="LE54" s="83"/>
      <c r="LF54" s="55"/>
      <c r="LG54" s="84"/>
      <c r="LH54" s="85"/>
      <c r="LI54" s="55"/>
      <c r="LJ54" s="82"/>
      <c r="LK54" s="83"/>
      <c r="LL54" s="55"/>
      <c r="LM54" s="84"/>
      <c r="LN54" s="85"/>
      <c r="LO54" s="55"/>
      <c r="LP54" s="82"/>
      <c r="LQ54" s="83"/>
      <c r="LR54" s="55"/>
      <c r="LS54" s="84"/>
      <c r="LT54" s="85"/>
      <c r="LU54" s="55"/>
      <c r="LV54" s="82"/>
      <c r="LW54" s="83"/>
      <c r="LX54" s="55"/>
      <c r="LY54" s="84"/>
      <c r="LZ54" s="85"/>
      <c r="MA54" s="55"/>
      <c r="MB54" s="82"/>
      <c r="MC54" s="83"/>
      <c r="MD54" s="55"/>
      <c r="ME54" s="84"/>
      <c r="MF54" s="85"/>
      <c r="MG54" s="55"/>
      <c r="MH54" s="55"/>
      <c r="MI54" s="55"/>
      <c r="MJ54" s="55"/>
      <c r="MK54" s="81">
        <f>IFERROR(IFERROR(IF(VLOOKUP($AN54&amp;AT54&amp;$AO54&amp;AU54,$AN$102:$AN$103,1,0)=$AN54&amp;AT54&amp;$AO54&amp;AU54,$F$5,IF(VLOOKUP(IF(AT54&gt;AU54,$AN54&amp;$AO54,IF(AT54&lt;AU54,$AO54&amp;$AN54,0)),$AO$102:$AO$103,1,0)=IF(AT54&gt;AU54,$AN54&amp;$AO54,IF(AT54&lt;AU54,$AO54&amp;$AN54,0)),$F$6,0)),IF(VLOOKUP(IF(AT54&gt;AU54,$AN54&amp;$AO54,IF(AT54&lt;AU54,$AO54&amp;$AN54,0)),$AO$102:$AO$103,1,0)=IF(AT54&gt;AU54,$AN54&amp;$AO54,IF(AT54&lt;AU54,$AO54&amp;$AN54,0)),$F$6,0)),0)*$AL54</f>
        <v>0</v>
      </c>
      <c r="ML54" s="81">
        <f>IFERROR(IFERROR(IF(VLOOKUP($AN54&amp;AW54&amp;$AO54&amp;AX54,$AN$102:$AN$103,1,0)=$AN54&amp;AW54&amp;$AO54&amp;AX54,$F$5,IF(VLOOKUP(IF(AW54&gt;AX54,$AN54&amp;$AO54,IF(AW54&lt;AX54,$AO54&amp;$AN54,0)),$AO$102:$AO$103,1,0)=IF(AW54&gt;AX54,$AN54&amp;$AO54,IF(AW54&lt;AX54,$AO54&amp;$AN54,0)),$F$6,0)),IF(VLOOKUP(IF(AW54&gt;AX54,$AN54&amp;$AO54,IF(AW54&lt;AX54,$AO54&amp;$AN54,0)),$AO$102:$AO$103,1,0)=IF(AW54&gt;AX54,$AN54&amp;$AO54,IF(AW54&lt;AX54,$AO54&amp;$AN54,0)),$F$6,0)),0)*$AL54</f>
        <v>0</v>
      </c>
      <c r="MM54" s="81">
        <f>IFERROR(IFERROR(IF(VLOOKUP($AN54&amp;AZ54&amp;$AO54&amp;BA54,$AN$102:$AN$103,1,0)=$AN54&amp;AZ54&amp;$AO54&amp;BA54,$F$5,IF(VLOOKUP(IF(AZ54&gt;BA54,$AN54&amp;$AO54,IF(AZ54&lt;BA54,$AO54&amp;$AN54,0)),$AO$102:$AO$103,1,0)=IF(AZ54&gt;BA54,$AN54&amp;$AO54,IF(AZ54&lt;BA54,$AO54&amp;$AN54,0)),$F$6,0)),IF(VLOOKUP(IF(AZ54&gt;BA54,$AN54&amp;$AO54,IF(AZ54&lt;BA54,$AO54&amp;$AN54,0)),$AO$102:$AO$103,1,0)=IF(AZ54&gt;BA54,$AN54&amp;$AO54,IF(AZ54&lt;BA54,$AO54&amp;$AN54,0)),$F$6,0)),0)*$AL54</f>
        <v>0</v>
      </c>
      <c r="MN54" s="81">
        <f>IFERROR(IFERROR(IF(VLOOKUP($AN54&amp;BC54&amp;$AO54&amp;BD54,$AN$102:$AN$103,1,0)=$AN54&amp;BC54&amp;$AO54&amp;BD54,$F$5,IF(VLOOKUP(IF(BC54&gt;BD54,$AN54&amp;$AO54,IF(BC54&lt;BD54,$AO54&amp;$AN54,0)),$AO$102:$AO$103,1,0)=IF(BC54&gt;BD54,$AN54&amp;$AO54,IF(BC54&lt;BD54,$AO54&amp;$AN54,0)),$F$6,0)),IF(VLOOKUP(IF(BC54&gt;BD54,$AN54&amp;$AO54,IF(BC54&lt;BD54,$AO54&amp;$AN54,0)),$AO$102:$AO$103,1,0)=IF(BC54&gt;BD54,$AN54&amp;$AO54,IF(BC54&lt;BD54,$AO54&amp;$AN54,0)),$F$6,0)),0)*$AL54</f>
        <v>0</v>
      </c>
      <c r="MO54" s="81">
        <f>IFERROR(IFERROR(IF(VLOOKUP($AN54&amp;BF54&amp;$AO54&amp;BG54,$AN$102:$AN$103,1,0)=$AN54&amp;BF54&amp;$AO54&amp;BG54,$F$5,IF(VLOOKUP(IF(BF54&gt;BG54,$AN54&amp;$AO54,IF(BF54&lt;BG54,$AO54&amp;$AN54,0)),$AO$102:$AO$103,1,0)=IF(BF54&gt;BG54,$AN54&amp;$AO54,IF(BF54&lt;BG54,$AO54&amp;$AN54,0)),$F$6,0)),IF(VLOOKUP(IF(BF54&gt;BG54,$AN54&amp;$AO54,IF(BF54&lt;BG54,$AO54&amp;$AN54,0)),$AO$102:$AO$103,1,0)=IF(BF54&gt;BG54,$AN54&amp;$AO54,IF(BF54&lt;BG54,$AO54&amp;$AN54,0)),$F$6,0)),0)*$AL54</f>
        <v>0</v>
      </c>
      <c r="MP54" s="81">
        <f>IFERROR(IFERROR(IF(VLOOKUP($AN54&amp;BI54&amp;$AO54&amp;BJ54,$AN$102:$AN$103,1,0)=$AN54&amp;BI54&amp;$AO54&amp;BJ54,$F$5,IF(VLOOKUP(IF(BI54&gt;BJ54,$AN54&amp;$AO54,IF(BI54&lt;BJ54,$AO54&amp;$AN54,0)),$AO$102:$AO$103,1,0)=IF(BI54&gt;BJ54,$AN54&amp;$AO54,IF(BI54&lt;BJ54,$AO54&amp;$AN54,0)),$F$6,0)),IF(VLOOKUP(IF(BI54&gt;BJ54,$AN54&amp;$AO54,IF(BI54&lt;BJ54,$AO54&amp;$AN54,0)),$AO$102:$AO$103,1,0)=IF(BI54&gt;BJ54,$AN54&amp;$AO54,IF(BI54&lt;BJ54,$AO54&amp;$AN54,0)),$F$6,0)),0)*$AL54</f>
        <v>0</v>
      </c>
      <c r="MQ54" s="81">
        <f>IFERROR(IFERROR(IF(VLOOKUP($AN54&amp;BL54&amp;$AO54&amp;BM54,$AN$102:$AN$103,1,0)=$AN54&amp;BL54&amp;$AO54&amp;BM54,$F$5,IF(VLOOKUP(IF(BL54&gt;BM54,$AN54&amp;$AO54,IF(BL54&lt;BM54,$AO54&amp;$AN54,0)),$AO$102:$AO$103,1,0)=IF(BL54&gt;BM54,$AN54&amp;$AO54,IF(BL54&lt;BM54,$AO54&amp;$AN54,0)),$F$6,0)),IF(VLOOKUP(IF(BL54&gt;BM54,$AN54&amp;$AO54,IF(BL54&lt;BM54,$AO54&amp;$AN54,0)),$AO$102:$AO$103,1,0)=IF(BL54&gt;BM54,$AN54&amp;$AO54,IF(BL54&lt;BM54,$AO54&amp;$AN54,0)),$F$6,0)),0)*$AL54</f>
        <v>0</v>
      </c>
      <c r="MR54" s="81">
        <f>IFERROR(IFERROR(IF(VLOOKUP($AN54&amp;BO54&amp;$AO54&amp;BP54,$AN$102:$AN$103,1,0)=$AN54&amp;BO54&amp;$AO54&amp;BP54,$F$5,IF(VLOOKUP(IF(BO54&gt;BP54,$AN54&amp;$AO54,IF(BO54&lt;BP54,$AO54&amp;$AN54,0)),$AO$102:$AO$103,1,0)=IF(BO54&gt;BP54,$AN54&amp;$AO54,IF(BO54&lt;BP54,$AO54&amp;$AN54,0)),$F$6,0)),IF(VLOOKUP(IF(BO54&gt;BP54,$AN54&amp;$AO54,IF(BO54&lt;BP54,$AO54&amp;$AN54,0)),$AO$102:$AO$103,1,0)=IF(BO54&gt;BP54,$AN54&amp;$AO54,IF(BO54&lt;BP54,$AO54&amp;$AN54,0)),$F$6,0)),0)*$AL54</f>
        <v>0</v>
      </c>
      <c r="MS54" s="81">
        <f>IFERROR(IFERROR(IF(VLOOKUP($AN54&amp;BR54&amp;$AO54&amp;BS54,$AN$102:$AN$103,1,0)=$AN54&amp;BR54&amp;$AO54&amp;BS54,$F$5,IF(VLOOKUP(IF(BR54&gt;BS54,$AN54&amp;$AO54,IF(BR54&lt;BS54,$AO54&amp;$AN54,0)),$AO$102:$AO$103,1,0)=IF(BR54&gt;BS54,$AN54&amp;$AO54,IF(BR54&lt;BS54,$AO54&amp;$AN54,0)),$F$6,0)),IF(VLOOKUP(IF(BR54&gt;BS54,$AN54&amp;$AO54,IF(BR54&lt;BS54,$AO54&amp;$AN54,0)),$AO$102:$AO$103,1,0)=IF(BR54&gt;BS54,$AN54&amp;$AO54,IF(BR54&lt;BS54,$AO54&amp;$AN54,0)),$F$6,0)),0)*$AL54</f>
        <v>0</v>
      </c>
      <c r="MT54" s="81">
        <f>IFERROR(IFERROR(IF(VLOOKUP($AN54&amp;BU54&amp;$AO54&amp;BV54,$AN$102:$AN$103,1,0)=$AN54&amp;BU54&amp;$AO54&amp;BV54,$F$5,IF(VLOOKUP(IF(BU54&gt;BV54,$AN54&amp;$AO54,IF(BU54&lt;BV54,$AO54&amp;$AN54,0)),$AO$102:$AO$103,1,0)=IF(BU54&gt;BV54,$AN54&amp;$AO54,IF(BU54&lt;BV54,$AO54&amp;$AN54,0)),$F$6,0)),IF(VLOOKUP(IF(BU54&gt;BV54,$AN54&amp;$AO54,IF(BU54&lt;BV54,$AO54&amp;$AN54,0)),$AO$102:$AO$103,1,0)=IF(BU54&gt;BV54,$AN54&amp;$AO54,IF(BU54&lt;BV54,$AO54&amp;$AN54,0)),$F$6,0)),0)*$AL54</f>
        <v>0</v>
      </c>
      <c r="MU54" s="81">
        <f>IFERROR(IFERROR(IF(VLOOKUP($AN54&amp;BX54&amp;$AO54&amp;BY54,$AN$102:$AN$103,1,0)=$AN54&amp;BX54&amp;$AO54&amp;BY54,$F$5,IF(VLOOKUP(IF(BX54&gt;BY54,$AN54&amp;$AO54,IF(BX54&lt;BY54,$AO54&amp;$AN54,0)),$AO$102:$AO$103,1,0)=IF(BX54&gt;BY54,$AN54&amp;$AO54,IF(BX54&lt;BY54,$AO54&amp;$AN54,0)),$F$6,0)),IF(VLOOKUP(IF(BX54&gt;BY54,$AN54&amp;$AO54,IF(BX54&lt;BY54,$AO54&amp;$AN54,0)),$AO$102:$AO$103,1,0)=IF(BX54&gt;BY54,$AN54&amp;$AO54,IF(BX54&lt;BY54,$AO54&amp;$AN54,0)),$F$6,0)),0)*$AL54</f>
        <v>0</v>
      </c>
      <c r="MV54" s="81">
        <f>IFERROR(IFERROR(IF(VLOOKUP($AN54&amp;CA54&amp;$AO54&amp;CB54,$AN$102:$AN$103,1,0)=$AN54&amp;CA54&amp;$AO54&amp;CB54,$F$5,IF(VLOOKUP(IF(CA54&gt;CB54,$AN54&amp;$AO54,IF(CA54&lt;CB54,$AO54&amp;$AN54,0)),$AO$102:$AO$103,1,0)=IF(CA54&gt;CB54,$AN54&amp;$AO54,IF(CA54&lt;CB54,$AO54&amp;$AN54,0)),$F$6,0)),IF(VLOOKUP(IF(CA54&gt;CB54,$AN54&amp;$AO54,IF(CA54&lt;CB54,$AO54&amp;$AN54,0)),$AO$102:$AO$103,1,0)=IF(CA54&gt;CB54,$AN54&amp;$AO54,IF(CA54&lt;CB54,$AO54&amp;$AN54,0)),$F$6,0)),0)*$AL54</f>
        <v>0</v>
      </c>
      <c r="MW54" s="81">
        <f>IFERROR(IFERROR(IF(VLOOKUP($AN54&amp;CD54&amp;$AO54&amp;CE54,$AN$102:$AN$103,1,0)=$AN54&amp;CD54&amp;$AO54&amp;CE54,$F$5,IF(VLOOKUP(IF(CD54&gt;CE54,$AN54&amp;$AO54,IF(CD54&lt;CE54,$AO54&amp;$AN54,0)),$AO$102:$AO$103,1,0)=IF(CD54&gt;CE54,$AN54&amp;$AO54,IF(CD54&lt;CE54,$AO54&amp;$AN54,0)),$F$6,0)),IF(VLOOKUP(IF(CD54&gt;CE54,$AN54&amp;$AO54,IF(CD54&lt;CE54,$AO54&amp;$AN54,0)),$AO$102:$AO$103,1,0)=IF(CD54&gt;CE54,$AN54&amp;$AO54,IF(CD54&lt;CE54,$AO54&amp;$AN54,0)),$F$6,0)),0)*$AL54</f>
        <v>0</v>
      </c>
      <c r="MX54" s="81">
        <f>IFERROR(IFERROR(IF(VLOOKUP($AN54&amp;CG54&amp;$AO54&amp;CH54,$AN$102:$AN$103,1,0)=$AN54&amp;CG54&amp;$AO54&amp;CH54,$F$5,IF(VLOOKUP(IF(CG54&gt;CH54,$AN54&amp;$AO54,IF(CG54&lt;CH54,$AO54&amp;$AN54,0)),$AO$102:$AO$103,1,0)=IF(CG54&gt;CH54,$AN54&amp;$AO54,IF(CG54&lt;CH54,$AO54&amp;$AN54,0)),$F$6,0)),IF(VLOOKUP(IF(CG54&gt;CH54,$AN54&amp;$AO54,IF(CG54&lt;CH54,$AO54&amp;$AN54,0)),$AO$102:$AO$103,1,0)=IF(CG54&gt;CH54,$AN54&amp;$AO54,IF(CG54&lt;CH54,$AO54&amp;$AN54,0)),$F$6,0)),0)*$AL54</f>
        <v>0</v>
      </c>
      <c r="MY54" s="81">
        <f>IFERROR(IFERROR(IF(VLOOKUP($AN54&amp;CJ54&amp;$AO54&amp;CK54,$AN$102:$AN$103,1,0)=$AN54&amp;CJ54&amp;$AO54&amp;CK54,$F$5,IF(VLOOKUP(IF(CJ54&gt;CK54,$AN54&amp;$AO54,IF(CJ54&lt;CK54,$AO54&amp;$AN54,0)),$AO$102:$AO$103,1,0)=IF(CJ54&gt;CK54,$AN54&amp;$AO54,IF(CJ54&lt;CK54,$AO54&amp;$AN54,0)),$F$6,0)),IF(VLOOKUP(IF(CJ54&gt;CK54,$AN54&amp;$AO54,IF(CJ54&lt;CK54,$AO54&amp;$AN54,0)),$AO$102:$AO$103,1,0)=IF(CJ54&gt;CK54,$AN54&amp;$AO54,IF(CJ54&lt;CK54,$AO54&amp;$AN54,0)),$F$6,0)),0)*$AL54</f>
        <v>0</v>
      </c>
      <c r="MZ54" s="81">
        <f>IFERROR(IFERROR(IF(VLOOKUP($AN54&amp;CM54&amp;$AO54&amp;CN54,$AN$102:$AN$103,1,0)=$AN54&amp;CM54&amp;$AO54&amp;CN54,$F$5,IF(VLOOKUP(IF(CM54&gt;CN54,$AN54&amp;$AO54,IF(CM54&lt;CN54,$AO54&amp;$AN54,0)),$AO$102:$AO$103,1,0)=IF(CM54&gt;CN54,$AN54&amp;$AO54,IF(CM54&lt;CN54,$AO54&amp;$AN54,0)),$F$6,0)),IF(VLOOKUP(IF(CM54&gt;CN54,$AN54&amp;$AO54,IF(CM54&lt;CN54,$AO54&amp;$AN54,0)),$AO$102:$AO$103,1,0)=IF(CM54&gt;CN54,$AN54&amp;$AO54,IF(CM54&lt;CN54,$AO54&amp;$AN54,0)),$F$6,0)),0)*$AL54</f>
        <v>0</v>
      </c>
      <c r="NA54" s="81">
        <f>IFERROR(IFERROR(IF(VLOOKUP($AN54&amp;CP54&amp;$AO54&amp;CQ54,$AN$102:$AN$103,1,0)=$AN54&amp;CP54&amp;$AO54&amp;CQ54,$F$5,IF(VLOOKUP(IF(CP54&gt;CQ54,$AN54&amp;$AO54,IF(CP54&lt;CQ54,$AO54&amp;$AN54,0)),$AO$102:$AO$103,1,0)=IF(CP54&gt;CQ54,$AN54&amp;$AO54,IF(CP54&lt;CQ54,$AO54&amp;$AN54,0)),$F$6,0)),IF(VLOOKUP(IF(CP54&gt;CQ54,$AN54&amp;$AO54,IF(CP54&lt;CQ54,$AO54&amp;$AN54,0)),$AO$102:$AO$103,1,0)=IF(CP54&gt;CQ54,$AN54&amp;$AO54,IF(CP54&lt;CQ54,$AO54&amp;$AN54,0)),$F$6,0)),0)*$AL54</f>
        <v>0</v>
      </c>
      <c r="NB54" s="81">
        <f>IFERROR(IFERROR(IF(VLOOKUP($AN54&amp;CS54&amp;$AO54&amp;CT54,$AN$102:$AN$103,1,0)=$AN54&amp;CS54&amp;$AO54&amp;CT54,$F$5,IF(VLOOKUP(IF(CS54&gt;CT54,$AN54&amp;$AO54,IF(CS54&lt;CT54,$AO54&amp;$AN54,0)),$AO$102:$AO$103,1,0)=IF(CS54&gt;CT54,$AN54&amp;$AO54,IF(CS54&lt;CT54,$AO54&amp;$AN54,0)),$F$6,0)),IF(VLOOKUP(IF(CS54&gt;CT54,$AN54&amp;$AO54,IF(CS54&lt;CT54,$AO54&amp;$AN54,0)),$AO$102:$AO$103,1,0)=IF(CS54&gt;CT54,$AN54&amp;$AO54,IF(CS54&lt;CT54,$AO54&amp;$AN54,0)),$F$6,0)),0)*$AL54</f>
        <v>0</v>
      </c>
      <c r="NC54" s="81">
        <f>IFERROR(IFERROR(IF(VLOOKUP($AN54&amp;CV54&amp;$AO54&amp;CW54,$AN$102:$AN$103,1,0)=$AN54&amp;CV54&amp;$AO54&amp;CW54,$F$5,IF(VLOOKUP(IF(CV54&gt;CW54,$AN54&amp;$AO54,IF(CV54&lt;CW54,$AO54&amp;$AN54,0)),$AO$102:$AO$103,1,0)=IF(CV54&gt;CW54,$AN54&amp;$AO54,IF(CV54&lt;CW54,$AO54&amp;$AN54,0)),$F$6,0)),IF(VLOOKUP(IF(CV54&gt;CW54,$AN54&amp;$AO54,IF(CV54&lt;CW54,$AO54&amp;$AN54,0)),$AO$102:$AO$103,1,0)=IF(CV54&gt;CW54,$AN54&amp;$AO54,IF(CV54&lt;CW54,$AO54&amp;$AN54,0)),$F$6,0)),0)*$AL54</f>
        <v>0</v>
      </c>
      <c r="ND54" s="81">
        <f>IFERROR(IFERROR(IF(VLOOKUP($AN54&amp;CY54&amp;$AO54&amp;CZ54,$AN$102:$AN$103,1,0)=$AN54&amp;CY54&amp;$AO54&amp;CZ54,$F$5,IF(VLOOKUP(IF(CY54&gt;CZ54,$AN54&amp;$AO54,IF(CY54&lt;CZ54,$AO54&amp;$AN54,0)),$AO$102:$AO$103,1,0)=IF(CY54&gt;CZ54,$AN54&amp;$AO54,IF(CY54&lt;CZ54,$AO54&amp;$AN54,0)),$F$6,0)),IF(VLOOKUP(IF(CY54&gt;CZ54,$AN54&amp;$AO54,IF(CY54&lt;CZ54,$AO54&amp;$AN54,0)),$AO$102:$AO$103,1,0)=IF(CY54&gt;CZ54,$AN54&amp;$AO54,IF(CY54&lt;CZ54,$AO54&amp;$AN54,0)),$F$6,0)),0)*$AL54</f>
        <v>0</v>
      </c>
      <c r="NE54" s="81">
        <f>IFERROR(IFERROR(IF(VLOOKUP($AN54&amp;DB54&amp;$AO54&amp;DC54,$AN$102:$AN$103,1,0)=$AN54&amp;DB54&amp;$AO54&amp;DC54,$F$5,IF(VLOOKUP(IF(DB54&gt;DC54,$AN54&amp;$AO54,IF(DB54&lt;DC54,$AO54&amp;$AN54,0)),$AO$102:$AO$103,1,0)=IF(DB54&gt;DC54,$AN54&amp;$AO54,IF(DB54&lt;DC54,$AO54&amp;$AN54,0)),$F$6,0)),IF(VLOOKUP(IF(DB54&gt;DC54,$AN54&amp;$AO54,IF(DB54&lt;DC54,$AO54&amp;$AN54,0)),$AO$102:$AO$103,1,0)=IF(DB54&gt;DC54,$AN54&amp;$AO54,IF(DB54&lt;DC54,$AO54&amp;$AN54,0)),$F$6,0)),0)*$AL54</f>
        <v>0</v>
      </c>
      <c r="NF54" s="81">
        <f>IFERROR(IFERROR(IF(VLOOKUP($AN54&amp;DE54&amp;$AO54&amp;DF54,$AN$102:$AN$103,1,0)=$AN54&amp;DE54&amp;$AO54&amp;DF54,$F$5,IF(VLOOKUP(IF(DE54&gt;DF54,$AN54&amp;$AO54,IF(DE54&lt;DF54,$AO54&amp;$AN54,0)),$AO$102:$AO$103,1,0)=IF(DE54&gt;DF54,$AN54&amp;$AO54,IF(DE54&lt;DF54,$AO54&amp;$AN54,0)),$F$6,0)),IF(VLOOKUP(IF(DE54&gt;DF54,$AN54&amp;$AO54,IF(DE54&lt;DF54,$AO54&amp;$AN54,0)),$AO$102:$AO$103,1,0)=IF(DE54&gt;DF54,$AN54&amp;$AO54,IF(DE54&lt;DF54,$AO54&amp;$AN54,0)),$F$6,0)),0)*$AL54</f>
        <v>0</v>
      </c>
      <c r="NG54" s="81">
        <f>IFERROR(IFERROR(IF(VLOOKUP($AN54&amp;DH54&amp;$AO54&amp;DI54,$AN$102:$AN$103,1,0)=$AN54&amp;DH54&amp;$AO54&amp;DI54,$F$5,IF(VLOOKUP(IF(DH54&gt;DI54,$AN54&amp;$AO54,IF(DH54&lt;DI54,$AO54&amp;$AN54,0)),$AO$102:$AO$103,1,0)=IF(DH54&gt;DI54,$AN54&amp;$AO54,IF(DH54&lt;DI54,$AO54&amp;$AN54,0)),$F$6,0)),IF(VLOOKUP(IF(DH54&gt;DI54,$AN54&amp;$AO54,IF(DH54&lt;DI54,$AO54&amp;$AN54,0)),$AO$102:$AO$103,1,0)=IF(DH54&gt;DI54,$AN54&amp;$AO54,IF(DH54&lt;DI54,$AO54&amp;$AN54,0)),$F$6,0)),0)*$AL54</f>
        <v>0</v>
      </c>
      <c r="NH54" s="81">
        <f>IFERROR(IFERROR(IF(VLOOKUP($AN54&amp;DK54&amp;$AO54&amp;DL54,$AN$102:$AN$103,1,0)=$AN54&amp;DK54&amp;$AO54&amp;DL54,$F$5,IF(VLOOKUP(IF(DK54&gt;DL54,$AN54&amp;$AO54,IF(DK54&lt;DL54,$AO54&amp;$AN54,0)),$AO$102:$AO$103,1,0)=IF(DK54&gt;DL54,$AN54&amp;$AO54,IF(DK54&lt;DL54,$AO54&amp;$AN54,0)),$F$6,0)),IF(VLOOKUP(IF(DK54&gt;DL54,$AN54&amp;$AO54,IF(DK54&lt;DL54,$AO54&amp;$AN54,0)),$AO$102:$AO$103,1,0)=IF(DK54&gt;DL54,$AN54&amp;$AO54,IF(DK54&lt;DL54,$AO54&amp;$AN54,0)),$F$6,0)),0)*$AL54</f>
        <v>0</v>
      </c>
      <c r="NI54" s="81">
        <f>IFERROR(IFERROR(IF(VLOOKUP($AN54&amp;DN54&amp;$AO54&amp;DO54,$AN$102:$AN$103,1,0)=$AN54&amp;DN54&amp;$AO54&amp;DO54,$F$5,IF(VLOOKUP(IF(DN54&gt;DO54,$AN54&amp;$AO54,IF(DN54&lt;DO54,$AO54&amp;$AN54,0)),$AO$102:$AO$103,1,0)=IF(DN54&gt;DO54,$AN54&amp;$AO54,IF(DN54&lt;DO54,$AO54&amp;$AN54,0)),$F$6,0)),IF(VLOOKUP(IF(DN54&gt;DO54,$AN54&amp;$AO54,IF(DN54&lt;DO54,$AO54&amp;$AN54,0)),$AO$102:$AO$103,1,0)=IF(DN54&gt;DO54,$AN54&amp;$AO54,IF(DN54&lt;DO54,$AO54&amp;$AN54,0)),$F$6,0)),0)*$AL54</f>
        <v>0</v>
      </c>
      <c r="NJ54" s="81">
        <f>IFERROR(IFERROR(IF(VLOOKUP($AN54&amp;DQ54&amp;$AO54&amp;DR54,$AN$102:$AN$103,1,0)=$AN54&amp;DQ54&amp;$AO54&amp;DR54,$F$5,IF(VLOOKUP(IF(DQ54&gt;DR54,$AN54&amp;$AO54,IF(DQ54&lt;DR54,$AO54&amp;$AN54,0)),$AO$102:$AO$103,1,0)=IF(DQ54&gt;DR54,$AN54&amp;$AO54,IF(DQ54&lt;DR54,$AO54&amp;$AN54,0)),$F$6,0)),IF(VLOOKUP(IF(DQ54&gt;DR54,$AN54&amp;$AO54,IF(DQ54&lt;DR54,$AO54&amp;$AN54,0)),$AO$102:$AO$103,1,0)=IF(DQ54&gt;DR54,$AN54&amp;$AO54,IF(DQ54&lt;DR54,$AO54&amp;$AN54,0)),$F$6,0)),0)*$AL54</f>
        <v>0</v>
      </c>
      <c r="NK54" s="81">
        <f>IFERROR(IFERROR(IF(VLOOKUP($AN54&amp;DT54&amp;$AO54&amp;DU54,$AN$102:$AN$103,1,0)=$AN54&amp;DT54&amp;$AO54&amp;DU54,$F$5,IF(VLOOKUP(IF(DT54&gt;DU54,$AN54&amp;$AO54,IF(DT54&lt;DU54,$AO54&amp;$AN54,0)),$AO$102:$AO$103,1,0)=IF(DT54&gt;DU54,$AN54&amp;$AO54,IF(DT54&lt;DU54,$AO54&amp;$AN54,0)),$F$6,0)),IF(VLOOKUP(IF(DT54&gt;DU54,$AN54&amp;$AO54,IF(DT54&lt;DU54,$AO54&amp;$AN54,0)),$AO$102:$AO$103,1,0)=IF(DT54&gt;DU54,$AN54&amp;$AO54,IF(DT54&lt;DU54,$AO54&amp;$AN54,0)),$F$6,0)),0)*$AL54</f>
        <v>0</v>
      </c>
      <c r="NL54" s="81">
        <f>IFERROR(IFERROR(IF(VLOOKUP($AN54&amp;DW54&amp;$AO54&amp;DX54,$AN$102:$AN$103,1,0)=$AN54&amp;DW54&amp;$AO54&amp;DX54,$F$5,IF(VLOOKUP(IF(DW54&gt;DX54,$AN54&amp;$AO54,IF(DW54&lt;DX54,$AO54&amp;$AN54,0)),$AO$102:$AO$103,1,0)=IF(DW54&gt;DX54,$AN54&amp;$AO54,IF(DW54&lt;DX54,$AO54&amp;$AN54,0)),$F$6,0)),IF(VLOOKUP(IF(DW54&gt;DX54,$AN54&amp;$AO54,IF(DW54&lt;DX54,$AO54&amp;$AN54,0)),$AO$102:$AO$103,1,0)=IF(DW54&gt;DX54,$AN54&amp;$AO54,IF(DW54&lt;DX54,$AO54&amp;$AN54,0)),$F$6,0)),0)*$AL54</f>
        <v>0</v>
      </c>
      <c r="NM54" s="81">
        <f>IFERROR(IFERROR(IF(VLOOKUP($AN54&amp;DZ54&amp;$AO54&amp;EA54,$AN$102:$AN$103,1,0)=$AN54&amp;DZ54&amp;$AO54&amp;EA54,$F$5,IF(VLOOKUP(IF(DZ54&gt;EA54,$AN54&amp;$AO54,IF(DZ54&lt;EA54,$AO54&amp;$AN54,0)),$AO$102:$AO$103,1,0)=IF(DZ54&gt;EA54,$AN54&amp;$AO54,IF(DZ54&lt;EA54,$AO54&amp;$AN54,0)),$F$6,0)),IF(VLOOKUP(IF(DZ54&gt;EA54,$AN54&amp;$AO54,IF(DZ54&lt;EA54,$AO54&amp;$AN54,0)),$AO$102:$AO$103,1,0)=IF(DZ54&gt;EA54,$AN54&amp;$AO54,IF(DZ54&lt;EA54,$AO54&amp;$AN54,0)),$F$6,0)),0)*$AL54</f>
        <v>0</v>
      </c>
      <c r="NN54" s="81">
        <f>IFERROR(IFERROR(IF(VLOOKUP($AN54&amp;EC54&amp;$AO54&amp;ED54,$AN$102:$AN$103,1,0)=$AN54&amp;EC54&amp;$AO54&amp;ED54,$F$5,IF(VLOOKUP(IF(EC54&gt;ED54,$AN54&amp;$AO54,IF(EC54&lt;ED54,$AO54&amp;$AN54,0)),$AO$102:$AO$103,1,0)=IF(EC54&gt;ED54,$AN54&amp;$AO54,IF(EC54&lt;ED54,$AO54&amp;$AN54,0)),$F$6,0)),IF(VLOOKUP(IF(EC54&gt;ED54,$AN54&amp;$AO54,IF(EC54&lt;ED54,$AO54&amp;$AN54,0)),$AO$102:$AO$103,1,0)=IF(EC54&gt;ED54,$AN54&amp;$AO54,IF(EC54&lt;ED54,$AO54&amp;$AN54,0)),$F$6,0)),0)*$AL54</f>
        <v>0</v>
      </c>
      <c r="NO54" s="81">
        <f>IFERROR(IFERROR(IF(VLOOKUP($AN54&amp;EF54&amp;$AO54&amp;EG54,$AN$102:$AN$103,1,0)=$AN54&amp;EF54&amp;$AO54&amp;EG54,$F$5,IF(VLOOKUP(IF(EF54&gt;EG54,$AN54&amp;$AO54,IF(EF54&lt;EG54,$AO54&amp;$AN54,0)),$AO$102:$AO$103,1,0)=IF(EF54&gt;EG54,$AN54&amp;$AO54,IF(EF54&lt;EG54,$AO54&amp;$AN54,0)),$F$6,0)),IF(VLOOKUP(IF(EF54&gt;EG54,$AN54&amp;$AO54,IF(EF54&lt;EG54,$AO54&amp;$AN54,0)),$AO$102:$AO$103,1,0)=IF(EF54&gt;EG54,$AN54&amp;$AO54,IF(EF54&lt;EG54,$AO54&amp;$AN54,0)),$F$6,0)),0)*$AL54</f>
        <v>0</v>
      </c>
      <c r="NP54" s="81">
        <f>IFERROR(IFERROR(IF(VLOOKUP($AN54&amp;EI54&amp;$AO54&amp;EJ54,$AN$102:$AN$103,1,0)=$AN54&amp;EI54&amp;$AO54&amp;EJ54,$F$5,IF(VLOOKUP(IF(EI54&gt;EJ54,$AN54&amp;$AO54,IF(EI54&lt;EJ54,$AO54&amp;$AN54,0)),$AO$102:$AO$103,1,0)=IF(EI54&gt;EJ54,$AN54&amp;$AO54,IF(EI54&lt;EJ54,$AO54&amp;$AN54,0)),$F$6,0)),IF(VLOOKUP(IF(EI54&gt;EJ54,$AN54&amp;$AO54,IF(EI54&lt;EJ54,$AO54&amp;$AN54,0)),$AO$102:$AO$103,1,0)=IF(EI54&gt;EJ54,$AN54&amp;$AO54,IF(EI54&lt;EJ54,$AO54&amp;$AN54,0)),$F$6,0)),0)*$AL54</f>
        <v>0</v>
      </c>
      <c r="NQ54" s="81">
        <f>IFERROR(IFERROR(IF(VLOOKUP($AN54&amp;EL54&amp;$AO54&amp;EM54,$AN$102:$AN$103,1,0)=$AN54&amp;EL54&amp;$AO54&amp;EM54,$F$5,IF(VLOOKUP(IF(EL54&gt;EM54,$AN54&amp;$AO54,IF(EL54&lt;EM54,$AO54&amp;$AN54,0)),$AO$102:$AO$103,1,0)=IF(EL54&gt;EM54,$AN54&amp;$AO54,IF(EL54&lt;EM54,$AO54&amp;$AN54,0)),$F$6,0)),IF(VLOOKUP(IF(EL54&gt;EM54,$AN54&amp;$AO54,IF(EL54&lt;EM54,$AO54&amp;$AN54,0)),$AO$102:$AO$103,1,0)=IF(EL54&gt;EM54,$AN54&amp;$AO54,IF(EL54&lt;EM54,$AO54&amp;$AN54,0)),$F$6,0)),0)*$AL54</f>
        <v>0</v>
      </c>
      <c r="NR54" s="81">
        <f>IFERROR(IFERROR(IF(VLOOKUP($AN54&amp;EO54&amp;$AO54&amp;EP54,$AN$102:$AN$103,1,0)=$AN54&amp;EO54&amp;$AO54&amp;EP54,$F$5,IF(VLOOKUP(IF(EO54&gt;EP54,$AN54&amp;$AO54,IF(EO54&lt;EP54,$AO54&amp;$AN54,0)),$AO$102:$AO$103,1,0)=IF(EO54&gt;EP54,$AN54&amp;$AO54,IF(EO54&lt;EP54,$AO54&amp;$AN54,0)),$F$6,0)),IF(VLOOKUP(IF(EO54&gt;EP54,$AN54&amp;$AO54,IF(EO54&lt;EP54,$AO54&amp;$AN54,0)),$AO$102:$AO$103,1,0)=IF(EO54&gt;EP54,$AN54&amp;$AO54,IF(EO54&lt;EP54,$AO54&amp;$AN54,0)),$F$6,0)),0)*$AL54</f>
        <v>0</v>
      </c>
      <c r="NS54" s="81">
        <f>IFERROR(IFERROR(IF(VLOOKUP($AN54&amp;ER54&amp;$AO54&amp;ES54,$AN$102:$AN$103,1,0)=$AN54&amp;ER54&amp;$AO54&amp;ES54,$F$5,IF(VLOOKUP(IF(ER54&gt;ES54,$AN54&amp;$AO54,IF(ER54&lt;ES54,$AO54&amp;$AN54,0)),$AO$102:$AO$103,1,0)=IF(ER54&gt;ES54,$AN54&amp;$AO54,IF(ER54&lt;ES54,$AO54&amp;$AN54,0)),$F$6,0)),IF(VLOOKUP(IF(ER54&gt;ES54,$AN54&amp;$AO54,IF(ER54&lt;ES54,$AO54&amp;$AN54,0)),$AO$102:$AO$103,1,0)=IF(ER54&gt;ES54,$AN54&amp;$AO54,IF(ER54&lt;ES54,$AO54&amp;$AN54,0)),$F$6,0)),0)*$AL54</f>
        <v>0</v>
      </c>
      <c r="NT54" s="81">
        <f>IFERROR(IFERROR(IF(VLOOKUP($AN54&amp;EU54&amp;$AO54&amp;EV54,$AN$102:$AN$103,1,0)=$AN54&amp;EU54&amp;$AO54&amp;EV54,$F$5,IF(VLOOKUP(IF(EU54&gt;EV54,$AN54&amp;$AO54,IF(EU54&lt;EV54,$AO54&amp;$AN54,0)),$AO$102:$AO$103,1,0)=IF(EU54&gt;EV54,$AN54&amp;$AO54,IF(EU54&lt;EV54,$AO54&amp;$AN54,0)),$F$6,0)),IF(VLOOKUP(IF(EU54&gt;EV54,$AN54&amp;$AO54,IF(EU54&lt;EV54,$AO54&amp;$AN54,0)),$AO$102:$AO$103,1,0)=IF(EU54&gt;EV54,$AN54&amp;$AO54,IF(EU54&lt;EV54,$AO54&amp;$AN54,0)),$F$6,0)),0)*$AL54</f>
        <v>0</v>
      </c>
      <c r="NU54" s="81">
        <f>IFERROR(IFERROR(IF(VLOOKUP($AN54&amp;EX54&amp;$AO54&amp;EY54,$AN$102:$AN$103,1,0)=$AN54&amp;EX54&amp;$AO54&amp;EY54,$F$5,IF(VLOOKUP(IF(EX54&gt;EY54,$AN54&amp;$AO54,IF(EX54&lt;EY54,$AO54&amp;$AN54,0)),$AO$102:$AO$103,1,0)=IF(EX54&gt;EY54,$AN54&amp;$AO54,IF(EX54&lt;EY54,$AO54&amp;$AN54,0)),$F$6,0)),IF(VLOOKUP(IF(EX54&gt;EY54,$AN54&amp;$AO54,IF(EX54&lt;EY54,$AO54&amp;$AN54,0)),$AO$102:$AO$103,1,0)=IF(EX54&gt;EY54,$AN54&amp;$AO54,IF(EX54&lt;EY54,$AO54&amp;$AN54,0)),$F$6,0)),0)*$AL54</f>
        <v>0</v>
      </c>
      <c r="NV54" s="81">
        <f>IFERROR(IFERROR(IF(VLOOKUP($AN54&amp;FA54&amp;$AO54&amp;FB54,$AN$102:$AN$103,1,0)=$AN54&amp;FA54&amp;$AO54&amp;FB54,$F$5,IF(VLOOKUP(IF(FA54&gt;FB54,$AN54&amp;$AO54,IF(FA54&lt;FB54,$AO54&amp;$AN54,0)),$AO$102:$AO$103,1,0)=IF(FA54&gt;FB54,$AN54&amp;$AO54,IF(FA54&lt;FB54,$AO54&amp;$AN54,0)),$F$6,0)),IF(VLOOKUP(IF(FA54&gt;FB54,$AN54&amp;$AO54,IF(FA54&lt;FB54,$AO54&amp;$AN54,0)),$AO$102:$AO$103,1,0)=IF(FA54&gt;FB54,$AN54&amp;$AO54,IF(FA54&lt;FB54,$AO54&amp;$AN54,0)),$F$6,0)),0)*$AL54</f>
        <v>0</v>
      </c>
      <c r="NW54" s="81">
        <f>IFERROR(IFERROR(IF(VLOOKUP($AN54&amp;FD54&amp;$AO54&amp;FE54,$AN$102:$AN$103,1,0)=$AN54&amp;FD54&amp;$AO54&amp;FE54,$F$5,IF(VLOOKUP(IF(FD54&gt;FE54,$AN54&amp;$AO54,IF(FD54&lt;FE54,$AO54&amp;$AN54,0)),$AO$102:$AO$103,1,0)=IF(FD54&gt;FE54,$AN54&amp;$AO54,IF(FD54&lt;FE54,$AO54&amp;$AN54,0)),$F$6,0)),IF(VLOOKUP(IF(FD54&gt;FE54,$AN54&amp;$AO54,IF(FD54&lt;FE54,$AO54&amp;$AN54,0)),$AO$102:$AO$103,1,0)=IF(FD54&gt;FE54,$AN54&amp;$AO54,IF(FD54&lt;FE54,$AO54&amp;$AN54,0)),$F$6,0)),0)*$AL54</f>
        <v>0</v>
      </c>
      <c r="NX54" s="81">
        <f>IFERROR(IFERROR(IF(VLOOKUP($AN54&amp;FG54&amp;$AO54&amp;FH54,$AN$102:$AN$103,1,0)=$AN54&amp;FG54&amp;$AO54&amp;FH54,$F$5,IF(VLOOKUP(IF(FG54&gt;FH54,$AN54&amp;$AO54,IF(FG54&lt;FH54,$AO54&amp;$AN54,0)),$AO$102:$AO$103,1,0)=IF(FG54&gt;FH54,$AN54&amp;$AO54,IF(FG54&lt;FH54,$AO54&amp;$AN54,0)),$F$6,0)),IF(VLOOKUP(IF(FG54&gt;FH54,$AN54&amp;$AO54,IF(FG54&lt;FH54,$AO54&amp;$AN54,0)),$AO$102:$AO$103,1,0)=IF(FG54&gt;FH54,$AN54&amp;$AO54,IF(FG54&lt;FH54,$AO54&amp;$AN54,0)),$F$6,0)),0)*$AL54</f>
        <v>0</v>
      </c>
      <c r="NY54" s="81">
        <f>IFERROR(IFERROR(IF(VLOOKUP($AN54&amp;FJ54&amp;$AO54&amp;FK54,$AN$102:$AN$103,1,0)=$AN54&amp;FJ54&amp;$AO54&amp;FK54,$F$5,IF(VLOOKUP(IF(FJ54&gt;FK54,$AN54&amp;$AO54,IF(FJ54&lt;FK54,$AO54&amp;$AN54,0)),$AO$102:$AO$103,1,0)=IF(FJ54&gt;FK54,$AN54&amp;$AO54,IF(FJ54&lt;FK54,$AO54&amp;$AN54,0)),$F$6,0)),IF(VLOOKUP(IF(FJ54&gt;FK54,$AN54&amp;$AO54,IF(FJ54&lt;FK54,$AO54&amp;$AN54,0)),$AO$102:$AO$103,1,0)=IF(FJ54&gt;FK54,$AN54&amp;$AO54,IF(FJ54&lt;FK54,$AO54&amp;$AN54,0)),$F$6,0)),0)*$AL54</f>
        <v>0</v>
      </c>
      <c r="NZ54" s="81">
        <f>IFERROR(IFERROR(IF(VLOOKUP($AN54&amp;FM54&amp;$AO54&amp;FN54,$AN$102:$AN$103,1,0)=$AN54&amp;FM54&amp;$AO54&amp;FN54,$F$5,IF(VLOOKUP(IF(FM54&gt;FN54,$AN54&amp;$AO54,IF(FM54&lt;FN54,$AO54&amp;$AN54,0)),$AO$102:$AO$103,1,0)=IF(FM54&gt;FN54,$AN54&amp;$AO54,IF(FM54&lt;FN54,$AO54&amp;$AN54,0)),$F$6,0)),IF(VLOOKUP(IF(FM54&gt;FN54,$AN54&amp;$AO54,IF(FM54&lt;FN54,$AO54&amp;$AN54,0)),$AO$102:$AO$103,1,0)=IF(FM54&gt;FN54,$AN54&amp;$AO54,IF(FM54&lt;FN54,$AO54&amp;$AN54,0)),$F$6,0)),0)*$AL54</f>
        <v>0</v>
      </c>
      <c r="OA54" s="81">
        <f>IFERROR(IFERROR(IF(VLOOKUP($AN54&amp;FP54&amp;$AO54&amp;FQ54,$AN$102:$AN$103,1,0)=$AN54&amp;FP54&amp;$AO54&amp;FQ54,$F$5,IF(VLOOKUP(IF(FP54&gt;FQ54,$AN54&amp;$AO54,IF(FP54&lt;FQ54,$AO54&amp;$AN54,0)),$AO$102:$AO$103,1,0)=IF(FP54&gt;FQ54,$AN54&amp;$AO54,IF(FP54&lt;FQ54,$AO54&amp;$AN54,0)),$F$6,0)),IF(VLOOKUP(IF(FP54&gt;FQ54,$AN54&amp;$AO54,IF(FP54&lt;FQ54,$AO54&amp;$AN54,0)),$AO$102:$AO$103,1,0)=IF(FP54&gt;FQ54,$AN54&amp;$AO54,IF(FP54&lt;FQ54,$AO54&amp;$AN54,0)),$F$6,0)),0)*$AL54</f>
        <v>0</v>
      </c>
      <c r="OB54" s="81">
        <f>IFERROR(IFERROR(IF(VLOOKUP($AN54&amp;FS54&amp;$AO54&amp;FT54,$AN$102:$AN$103,1,0)=$AN54&amp;FS54&amp;$AO54&amp;FT54,$F$5,IF(VLOOKUP(IF(FS54&gt;FT54,$AN54&amp;$AO54,IF(FS54&lt;FT54,$AO54&amp;$AN54,0)),$AO$102:$AO$103,1,0)=IF(FS54&gt;FT54,$AN54&amp;$AO54,IF(FS54&lt;FT54,$AO54&amp;$AN54,0)),$F$6,0)),IF(VLOOKUP(IF(FS54&gt;FT54,$AN54&amp;$AO54,IF(FS54&lt;FT54,$AO54&amp;$AN54,0)),$AO$102:$AO$103,1,0)=IF(FS54&gt;FT54,$AN54&amp;$AO54,IF(FS54&lt;FT54,$AO54&amp;$AN54,0)),$F$6,0)),0)*$AL54</f>
        <v>0</v>
      </c>
      <c r="OC54" s="81">
        <f>IFERROR(IFERROR(IF(VLOOKUP($AN54&amp;FV54&amp;$AO54&amp;FW54,$AN$102:$AN$103,1,0)=$AN54&amp;FV54&amp;$AO54&amp;FW54,$F$5,IF(VLOOKUP(IF(FV54&gt;FW54,$AN54&amp;$AO54,IF(FV54&lt;FW54,$AO54&amp;$AN54,0)),$AO$102:$AO$103,1,0)=IF(FV54&gt;FW54,$AN54&amp;$AO54,IF(FV54&lt;FW54,$AO54&amp;$AN54,0)),$F$6,0)),IF(VLOOKUP(IF(FV54&gt;FW54,$AN54&amp;$AO54,IF(FV54&lt;FW54,$AO54&amp;$AN54,0)),$AO$102:$AO$103,1,0)=IF(FV54&gt;FW54,$AN54&amp;$AO54,IF(FV54&lt;FW54,$AO54&amp;$AN54,0)),$F$6,0)),0)*$AL54</f>
        <v>0</v>
      </c>
      <c r="OD54" s="81">
        <f>IFERROR(IFERROR(IF(VLOOKUP($AN54&amp;FY54&amp;$AO54&amp;FZ54,$AN$102:$AN$103,1,0)=$AN54&amp;FY54&amp;$AO54&amp;FZ54,$F$5,IF(VLOOKUP(IF(FY54&gt;FZ54,$AN54&amp;$AO54,IF(FY54&lt;FZ54,$AO54&amp;$AN54,0)),$AO$102:$AO$103,1,0)=IF(FY54&gt;FZ54,$AN54&amp;$AO54,IF(FY54&lt;FZ54,$AO54&amp;$AN54,0)),$F$6,0)),IF(VLOOKUP(IF(FY54&gt;FZ54,$AN54&amp;$AO54,IF(FY54&lt;FZ54,$AO54&amp;$AN54,0)),$AO$102:$AO$103,1,0)=IF(FY54&gt;FZ54,$AN54&amp;$AO54,IF(FY54&lt;FZ54,$AO54&amp;$AN54,0)),$F$6,0)),0)*$AL54</f>
        <v>0</v>
      </c>
      <c r="OE54" s="81">
        <f>IFERROR(IFERROR(IF(VLOOKUP($AN54&amp;GB54&amp;$AO54&amp;GC54,$AN$102:$AN$103,1,0)=$AN54&amp;GB54&amp;$AO54&amp;GC54,$F$5,IF(VLOOKUP(IF(GB54&gt;GC54,$AN54&amp;$AO54,IF(GB54&lt;GC54,$AO54&amp;$AN54,0)),$AO$102:$AO$103,1,0)=IF(GB54&gt;GC54,$AN54&amp;$AO54,IF(GB54&lt;GC54,$AO54&amp;$AN54,0)),$F$6,0)),IF(VLOOKUP(IF(GB54&gt;GC54,$AN54&amp;$AO54,IF(GB54&lt;GC54,$AO54&amp;$AN54,0)),$AO$102:$AO$103,1,0)=IF(GB54&gt;GC54,$AN54&amp;$AO54,IF(GB54&lt;GC54,$AO54&amp;$AN54,0)),$F$6,0)),0)*$AL54</f>
        <v>0</v>
      </c>
      <c r="OF54" s="81">
        <f>IFERROR(IFERROR(IF(VLOOKUP($AN54&amp;GE54&amp;$AO54&amp;GF54,$AN$102:$AN$103,1,0)=$AN54&amp;GE54&amp;$AO54&amp;GF54,$F$5,IF(VLOOKUP(IF(GE54&gt;GF54,$AN54&amp;$AO54,IF(GE54&lt;GF54,$AO54&amp;$AN54,0)),$AO$102:$AO$103,1,0)=IF(GE54&gt;GF54,$AN54&amp;$AO54,IF(GE54&lt;GF54,$AO54&amp;$AN54,0)),$F$6,0)),IF(VLOOKUP(IF(GE54&gt;GF54,$AN54&amp;$AO54,IF(GE54&lt;GF54,$AO54&amp;$AN54,0)),$AO$102:$AO$103,1,0)=IF(GE54&gt;GF54,$AN54&amp;$AO54,IF(GE54&lt;GF54,$AO54&amp;$AN54,0)),$F$6,0)),0)*$AL54</f>
        <v>0</v>
      </c>
      <c r="OG54" s="81">
        <f>IFERROR(IFERROR(IF(VLOOKUP($AN54&amp;GH54&amp;$AO54&amp;GI54,$AN$102:$AN$103,1,0)=$AN54&amp;GH54&amp;$AO54&amp;GI54,$F$5,IF(VLOOKUP(IF(GH54&gt;GI54,$AN54&amp;$AO54,IF(GH54&lt;GI54,$AO54&amp;$AN54,0)),$AO$102:$AO$103,1,0)=IF(GH54&gt;GI54,$AN54&amp;$AO54,IF(GH54&lt;GI54,$AO54&amp;$AN54,0)),$F$6,0)),IF(VLOOKUP(IF(GH54&gt;GI54,$AN54&amp;$AO54,IF(GH54&lt;GI54,$AO54&amp;$AN54,0)),$AO$102:$AO$103,1,0)=IF(GH54&gt;GI54,$AN54&amp;$AO54,IF(GH54&lt;GI54,$AO54&amp;$AN54,0)),$F$6,0)),0)*$AL54</f>
        <v>0</v>
      </c>
      <c r="OH54" s="81">
        <f>IFERROR(IFERROR(IF(VLOOKUP($AN54&amp;GK54&amp;$AO54&amp;GL54,$AN$102:$AN$103,1,0)=$AN54&amp;GK54&amp;$AO54&amp;GL54,$F$5,IF(VLOOKUP(IF(GK54&gt;GL54,$AN54&amp;$AO54,IF(GK54&lt;GL54,$AO54&amp;$AN54,0)),$AO$102:$AO$103,1,0)=IF(GK54&gt;GL54,$AN54&amp;$AO54,IF(GK54&lt;GL54,$AO54&amp;$AN54,0)),$F$6,0)),IF(VLOOKUP(IF(GK54&gt;GL54,$AN54&amp;$AO54,IF(GK54&lt;GL54,$AO54&amp;$AN54,0)),$AO$102:$AO$103,1,0)=IF(GK54&gt;GL54,$AN54&amp;$AO54,IF(GK54&lt;GL54,$AO54&amp;$AN54,0)),$F$6,0)),0)*$AL54</f>
        <v>0</v>
      </c>
      <c r="OI54" s="81">
        <f>IFERROR(IFERROR(IF(VLOOKUP($AN54&amp;GN54&amp;$AO54&amp;GO54,$AN$102:$AN$103,1,0)=$AN54&amp;GN54&amp;$AO54&amp;GO54,$F$5,IF(VLOOKUP(IF(GN54&gt;GO54,$AN54&amp;$AO54,IF(GN54&lt;GO54,$AO54&amp;$AN54,0)),$AO$102:$AO$103,1,0)=IF(GN54&gt;GO54,$AN54&amp;$AO54,IF(GN54&lt;GO54,$AO54&amp;$AN54,0)),$F$6,0)),IF(VLOOKUP(IF(GN54&gt;GO54,$AN54&amp;$AO54,IF(GN54&lt;GO54,$AO54&amp;$AN54,0)),$AO$102:$AO$103,1,0)=IF(GN54&gt;GO54,$AN54&amp;$AO54,IF(GN54&lt;GO54,$AO54&amp;$AN54,0)),$F$6,0)),0)*$AL54</f>
        <v>0</v>
      </c>
      <c r="OJ54" s="81">
        <f>IFERROR(IFERROR(IF(VLOOKUP($AN54&amp;GQ54&amp;$AO54&amp;GR54,$AN$102:$AN$103,1,0)=$AN54&amp;GQ54&amp;$AO54&amp;GR54,$F$5,IF(VLOOKUP(IF(GQ54&gt;GR54,$AN54&amp;$AO54,IF(GQ54&lt;GR54,$AO54&amp;$AN54,0)),$AO$102:$AO$103,1,0)=IF(GQ54&gt;GR54,$AN54&amp;$AO54,IF(GQ54&lt;GR54,$AO54&amp;$AN54,0)),$F$6,0)),IF(VLOOKUP(IF(GQ54&gt;GR54,$AN54&amp;$AO54,IF(GQ54&lt;GR54,$AO54&amp;$AN54,0)),$AO$102:$AO$103,1,0)=IF(GQ54&gt;GR54,$AN54&amp;$AO54,IF(GQ54&lt;GR54,$AO54&amp;$AN54,0)),$F$6,0)),0)*$AL54</f>
        <v>0</v>
      </c>
      <c r="OK54" s="81">
        <f>IFERROR(IFERROR(IF(VLOOKUP($AN54&amp;GT54&amp;$AO54&amp;GU54,$AN$102:$AN$103,1,0)=$AN54&amp;GT54&amp;$AO54&amp;GU54,$F$5,IF(VLOOKUP(IF(GT54&gt;GU54,$AN54&amp;$AO54,IF(GT54&lt;GU54,$AO54&amp;$AN54,0)),$AO$102:$AO$103,1,0)=IF(GT54&gt;GU54,$AN54&amp;$AO54,IF(GT54&lt;GU54,$AO54&amp;$AN54,0)),$F$6,0)),IF(VLOOKUP(IF(GT54&gt;GU54,$AN54&amp;$AO54,IF(GT54&lt;GU54,$AO54&amp;$AN54,0)),$AO$102:$AO$103,1,0)=IF(GT54&gt;GU54,$AN54&amp;$AO54,IF(GT54&lt;GU54,$AO54&amp;$AN54,0)),$F$6,0)),0)*$AL54</f>
        <v>0</v>
      </c>
      <c r="OL54" s="81">
        <f>IFERROR(IFERROR(IF(VLOOKUP($AN54&amp;GW54&amp;$AO54&amp;GX54,$AN$102:$AN$103,1,0)=$AN54&amp;GW54&amp;$AO54&amp;GX54,$F$5,IF(VLOOKUP(IF(GW54&gt;GX54,$AN54&amp;$AO54,IF(GW54&lt;GX54,$AO54&amp;$AN54,0)),$AO$102:$AO$103,1,0)=IF(GW54&gt;GX54,$AN54&amp;$AO54,IF(GW54&lt;GX54,$AO54&amp;$AN54,0)),$F$6,0)),IF(VLOOKUP(IF(GW54&gt;GX54,$AN54&amp;$AO54,IF(GW54&lt;GX54,$AO54&amp;$AN54,0)),$AO$102:$AO$103,1,0)=IF(GW54&gt;GX54,$AN54&amp;$AO54,IF(GW54&lt;GX54,$AO54&amp;$AN54,0)),$F$6,0)),0)*$AL54</f>
        <v>0</v>
      </c>
      <c r="OM54" s="81">
        <f>IFERROR(IFERROR(IF(VLOOKUP($AN54&amp;GZ54&amp;$AO54&amp;HA54,$AN$102:$AN$103,1,0)=$AN54&amp;GZ54&amp;$AO54&amp;HA54,$F$5,IF(VLOOKUP(IF(GZ54&gt;HA54,$AN54&amp;$AO54,IF(GZ54&lt;HA54,$AO54&amp;$AN54,0)),$AO$102:$AO$103,1,0)=IF(GZ54&gt;HA54,$AN54&amp;$AO54,IF(GZ54&lt;HA54,$AO54&amp;$AN54,0)),$F$6,0)),IF(VLOOKUP(IF(GZ54&gt;HA54,$AN54&amp;$AO54,IF(GZ54&lt;HA54,$AO54&amp;$AN54,0)),$AO$102:$AO$103,1,0)=IF(GZ54&gt;HA54,$AN54&amp;$AO54,IF(GZ54&lt;HA54,$AO54&amp;$AN54,0)),$F$6,0)),0)*$AL54</f>
        <v>0</v>
      </c>
      <c r="ON54" s="81">
        <f>IFERROR(IFERROR(IF(VLOOKUP($AN54&amp;HC54&amp;$AO54&amp;HD54,$AN$102:$AN$103,1,0)=$AN54&amp;HC54&amp;$AO54&amp;HD54,$F$5,IF(VLOOKUP(IF(HC54&gt;HD54,$AN54&amp;$AO54,IF(HC54&lt;HD54,$AO54&amp;$AN54,0)),$AO$102:$AO$103,1,0)=IF(HC54&gt;HD54,$AN54&amp;$AO54,IF(HC54&lt;HD54,$AO54&amp;$AN54,0)),$F$6,0)),IF(VLOOKUP(IF(HC54&gt;HD54,$AN54&amp;$AO54,IF(HC54&lt;HD54,$AO54&amp;$AN54,0)),$AO$102:$AO$103,1,0)=IF(HC54&gt;HD54,$AN54&amp;$AO54,IF(HC54&lt;HD54,$AO54&amp;$AN54,0)),$F$6,0)),0)*$AL54</f>
        <v>0</v>
      </c>
      <c r="OO54" s="81">
        <f>IFERROR(IFERROR(IF(VLOOKUP($AN54&amp;HF54&amp;$AO54&amp;HG54,$AN$102:$AN$103,1,0)=$AN54&amp;HF54&amp;$AO54&amp;HG54,$F$5,IF(VLOOKUP(IF(HF54&gt;HG54,$AN54&amp;$AO54,IF(HF54&lt;HG54,$AO54&amp;$AN54,0)),$AO$102:$AO$103,1,0)=IF(HF54&gt;HG54,$AN54&amp;$AO54,IF(HF54&lt;HG54,$AO54&amp;$AN54,0)),$F$6,0)),IF(VLOOKUP(IF(HF54&gt;HG54,$AN54&amp;$AO54,IF(HF54&lt;HG54,$AO54&amp;$AN54,0)),$AO$102:$AO$103,1,0)=IF(HF54&gt;HG54,$AN54&amp;$AO54,IF(HF54&lt;HG54,$AO54&amp;$AN54,0)),$F$6,0)),0)*$AL54</f>
        <v>0</v>
      </c>
      <c r="OP54" s="81">
        <f>IFERROR(IFERROR(IF(VLOOKUP($AN54&amp;HI54&amp;$AO54&amp;HJ54,$AN$102:$AN$103,1,0)=$AN54&amp;HI54&amp;$AO54&amp;HJ54,$F$5,IF(VLOOKUP(IF(HI54&gt;HJ54,$AN54&amp;$AO54,IF(HI54&lt;HJ54,$AO54&amp;$AN54,0)),$AO$102:$AO$103,1,0)=IF(HI54&gt;HJ54,$AN54&amp;$AO54,IF(HI54&lt;HJ54,$AO54&amp;$AN54,0)),$F$6,0)),IF(VLOOKUP(IF(HI54&gt;HJ54,$AN54&amp;$AO54,IF(HI54&lt;HJ54,$AO54&amp;$AN54,0)),$AO$102:$AO$103,1,0)=IF(HI54&gt;HJ54,$AN54&amp;$AO54,IF(HI54&lt;HJ54,$AO54&amp;$AN54,0)),$F$6,0)),0)*$AL54</f>
        <v>0</v>
      </c>
      <c r="OQ54" s="81">
        <f>IFERROR(IFERROR(IF(VLOOKUP($AN54&amp;HL54&amp;$AO54&amp;HM54,$AN$102:$AN$103,1,0)=$AN54&amp;HL54&amp;$AO54&amp;HM54,$F$5,IF(VLOOKUP(IF(HL54&gt;HM54,$AN54&amp;$AO54,IF(HL54&lt;HM54,$AO54&amp;$AN54,0)),$AO$102:$AO$103,1,0)=IF(HL54&gt;HM54,$AN54&amp;$AO54,IF(HL54&lt;HM54,$AO54&amp;$AN54,0)),$F$6,0)),IF(VLOOKUP(IF(HL54&gt;HM54,$AN54&amp;$AO54,IF(HL54&lt;HM54,$AO54&amp;$AN54,0)),$AO$102:$AO$103,1,0)=IF(HL54&gt;HM54,$AN54&amp;$AO54,IF(HL54&lt;HM54,$AO54&amp;$AN54,0)),$F$6,0)),0)*$AL54</f>
        <v>0</v>
      </c>
      <c r="OR54" s="81">
        <f>IFERROR(IFERROR(IF(VLOOKUP($AN54&amp;HO54&amp;$AO54&amp;HP54,$AN$102:$AN$103,1,0)=$AN54&amp;HO54&amp;$AO54&amp;HP54,$F$5,IF(VLOOKUP(IF(HO54&gt;HP54,$AN54&amp;$AO54,IF(HO54&lt;HP54,$AO54&amp;$AN54,0)),$AO$102:$AO$103,1,0)=IF(HO54&gt;HP54,$AN54&amp;$AO54,IF(HO54&lt;HP54,$AO54&amp;$AN54,0)),$F$6,0)),IF(VLOOKUP(IF(HO54&gt;HP54,$AN54&amp;$AO54,IF(HO54&lt;HP54,$AO54&amp;$AN54,0)),$AO$102:$AO$103,1,0)=IF(HO54&gt;HP54,$AN54&amp;$AO54,IF(HO54&lt;HP54,$AO54&amp;$AN54,0)),$F$6,0)),0)*$AL54</f>
        <v>0</v>
      </c>
      <c r="OS54" s="81">
        <f>IFERROR(IFERROR(IF(VLOOKUP($AN54&amp;HR54&amp;$AO54&amp;HS54,$AN$102:$AN$103,1,0)=$AN54&amp;HR54&amp;$AO54&amp;HS54,$F$5,IF(VLOOKUP(IF(HR54&gt;HS54,$AN54&amp;$AO54,IF(HR54&lt;HS54,$AO54&amp;$AN54,0)),$AO$102:$AO$103,1,0)=IF(HR54&gt;HS54,$AN54&amp;$AO54,IF(HR54&lt;HS54,$AO54&amp;$AN54,0)),$F$6,0)),IF(VLOOKUP(IF(HR54&gt;HS54,$AN54&amp;$AO54,IF(HR54&lt;HS54,$AO54&amp;$AN54,0)),$AO$102:$AO$103,1,0)=IF(HR54&gt;HS54,$AN54&amp;$AO54,IF(HR54&lt;HS54,$AO54&amp;$AN54,0)),$F$6,0)),0)*$AL54</f>
        <v>0</v>
      </c>
      <c r="OT54" s="81">
        <f>IFERROR(IFERROR(IF(VLOOKUP($AN54&amp;HU54&amp;$AO54&amp;HV54,$AN$102:$AN$103,1,0)=$AN54&amp;HU54&amp;$AO54&amp;HV54,$F$5,IF(VLOOKUP(IF(HU54&gt;HV54,$AN54&amp;$AO54,IF(HU54&lt;HV54,$AO54&amp;$AN54,0)),$AO$102:$AO$103,1,0)=IF(HU54&gt;HV54,$AN54&amp;$AO54,IF(HU54&lt;HV54,$AO54&amp;$AN54,0)),$F$6,0)),IF(VLOOKUP(IF(HU54&gt;HV54,$AN54&amp;$AO54,IF(HU54&lt;HV54,$AO54&amp;$AN54,0)),$AO$102:$AO$103,1,0)=IF(HU54&gt;HV54,$AN54&amp;$AO54,IF(HU54&lt;HV54,$AO54&amp;$AN54,0)),$F$6,0)),0)*$AL54</f>
        <v>0</v>
      </c>
      <c r="OU54" s="81">
        <f>IFERROR(IFERROR(IF(VLOOKUP($AN54&amp;HX54&amp;$AO54&amp;HY54,$AN$102:$AN$103,1,0)=$AN54&amp;HX54&amp;$AO54&amp;HY54,$F$5,IF(VLOOKUP(IF(HX54&gt;HY54,$AN54&amp;$AO54,IF(HX54&lt;HY54,$AO54&amp;$AN54,0)),$AO$102:$AO$103,1,0)=IF(HX54&gt;HY54,$AN54&amp;$AO54,IF(HX54&lt;HY54,$AO54&amp;$AN54,0)),$F$6,0)),IF(VLOOKUP(IF(HX54&gt;HY54,$AN54&amp;$AO54,IF(HX54&lt;HY54,$AO54&amp;$AN54,0)),$AO$102:$AO$103,1,0)=IF(HX54&gt;HY54,$AN54&amp;$AO54,IF(HX54&lt;HY54,$AO54&amp;$AN54,0)),$F$6,0)),0)*$AL54</f>
        <v>0</v>
      </c>
      <c r="OV54" s="81">
        <f>IFERROR(IFERROR(IF(VLOOKUP($AN54&amp;IA54&amp;$AO54&amp;IB54,$AN$102:$AN$103,1,0)=$AN54&amp;IA54&amp;$AO54&amp;IB54,$F$5,IF(VLOOKUP(IF(IA54&gt;IB54,$AN54&amp;$AO54,IF(IA54&lt;IB54,$AO54&amp;$AN54,0)),$AO$102:$AO$103,1,0)=IF(IA54&gt;IB54,$AN54&amp;$AO54,IF(IA54&lt;IB54,$AO54&amp;$AN54,0)),$F$6,0)),IF(VLOOKUP(IF(IA54&gt;IB54,$AN54&amp;$AO54,IF(IA54&lt;IB54,$AO54&amp;$AN54,0)),$AO$102:$AO$103,1,0)=IF(IA54&gt;IB54,$AN54&amp;$AO54,IF(IA54&lt;IB54,$AO54&amp;$AN54,0)),$F$6,0)),0)*$AL54</f>
        <v>0</v>
      </c>
      <c r="OW54" s="81">
        <f>IFERROR(IFERROR(IF(VLOOKUP($AN54&amp;ID54&amp;$AO54&amp;IE54,$AN$102:$AN$103,1,0)=$AN54&amp;ID54&amp;$AO54&amp;IE54,$F$5,IF(VLOOKUP(IF(ID54&gt;IE54,$AN54&amp;$AO54,IF(ID54&lt;IE54,$AO54&amp;$AN54,0)),$AO$102:$AO$103,1,0)=IF(ID54&gt;IE54,$AN54&amp;$AO54,IF(ID54&lt;IE54,$AO54&amp;$AN54,0)),$F$6,0)),IF(VLOOKUP(IF(ID54&gt;IE54,$AN54&amp;$AO54,IF(ID54&lt;IE54,$AO54&amp;$AN54,0)),$AO$102:$AO$103,1,0)=IF(ID54&gt;IE54,$AN54&amp;$AO54,IF(ID54&lt;IE54,$AO54&amp;$AN54,0)),$F$6,0)),0)*$AL54</f>
        <v>0</v>
      </c>
      <c r="OX54" s="81">
        <f>IFERROR(IFERROR(IF(VLOOKUP($AN54&amp;IG54&amp;$AO54&amp;IH54,$AN$102:$AN$103,1,0)=$AN54&amp;IG54&amp;$AO54&amp;IH54,$F$5,IF(VLOOKUP(IF(IG54&gt;IH54,$AN54&amp;$AO54,IF(IG54&lt;IH54,$AO54&amp;$AN54,0)),$AO$102:$AO$103,1,0)=IF(IG54&gt;IH54,$AN54&amp;$AO54,IF(IG54&lt;IH54,$AO54&amp;$AN54,0)),$F$6,0)),IF(VLOOKUP(IF(IG54&gt;IH54,$AN54&amp;$AO54,IF(IG54&lt;IH54,$AO54&amp;$AN54,0)),$AO$102:$AO$103,1,0)=IF(IG54&gt;IH54,$AN54&amp;$AO54,IF(IG54&lt;IH54,$AO54&amp;$AN54,0)),$F$6,0)),0)*$AL54</f>
        <v>0</v>
      </c>
      <c r="OY54" s="81">
        <f>IFERROR(IFERROR(IF(VLOOKUP($AN54&amp;IJ54&amp;$AO54&amp;IK54,$AN$102:$AN$103,1,0)=$AN54&amp;IJ54&amp;$AO54&amp;IK54,$F$5,IF(VLOOKUP(IF(IJ54&gt;IK54,$AN54&amp;$AO54,IF(IJ54&lt;IK54,$AO54&amp;$AN54,0)),$AO$102:$AO$103,1,0)=IF(IJ54&gt;IK54,$AN54&amp;$AO54,IF(IJ54&lt;IK54,$AO54&amp;$AN54,0)),$F$6,0)),IF(VLOOKUP(IF(IJ54&gt;IK54,$AN54&amp;$AO54,IF(IJ54&lt;IK54,$AO54&amp;$AN54,0)),$AO$102:$AO$103,1,0)=IF(IJ54&gt;IK54,$AN54&amp;$AO54,IF(IJ54&lt;IK54,$AO54&amp;$AN54,0)),$F$6,0)),0)*$AL54</f>
        <v>0</v>
      </c>
      <c r="OZ54" s="81">
        <f>IFERROR(IFERROR(IF(VLOOKUP($AN54&amp;IM54&amp;$AO54&amp;IN54,$AN$102:$AN$103,1,0)=$AN54&amp;IM54&amp;$AO54&amp;IN54,$F$5,IF(VLOOKUP(IF(IM54&gt;IN54,$AN54&amp;$AO54,IF(IM54&lt;IN54,$AO54&amp;$AN54,0)),$AO$102:$AO$103,1,0)=IF(IM54&gt;IN54,$AN54&amp;$AO54,IF(IM54&lt;IN54,$AO54&amp;$AN54,0)),$F$6,0)),IF(VLOOKUP(IF(IM54&gt;IN54,$AN54&amp;$AO54,IF(IM54&lt;IN54,$AO54&amp;$AN54,0)),$AO$102:$AO$103,1,0)=IF(IM54&gt;IN54,$AN54&amp;$AO54,IF(IM54&lt;IN54,$AO54&amp;$AN54,0)),$F$6,0)),0)*$AL54</f>
        <v>0</v>
      </c>
      <c r="PA54" s="81">
        <f>IFERROR(IFERROR(IF(VLOOKUP($AN54&amp;IP54&amp;$AO54&amp;IQ54,$AN$102:$AN$103,1,0)=$AN54&amp;IP54&amp;$AO54&amp;IQ54,$F$5,IF(VLOOKUP(IF(IP54&gt;IQ54,$AN54&amp;$AO54,IF(IP54&lt;IQ54,$AO54&amp;$AN54,0)),$AO$102:$AO$103,1,0)=IF(IP54&gt;IQ54,$AN54&amp;$AO54,IF(IP54&lt;IQ54,$AO54&amp;$AN54,0)),$F$6,0)),IF(VLOOKUP(IF(IP54&gt;IQ54,$AN54&amp;$AO54,IF(IP54&lt;IQ54,$AO54&amp;$AN54,0)),$AO$102:$AO$103,1,0)=IF(IP54&gt;IQ54,$AN54&amp;$AO54,IF(IP54&lt;IQ54,$AO54&amp;$AN54,0)),$F$6,0)),0)*$AL54</f>
        <v>0</v>
      </c>
      <c r="PB54" s="81">
        <f>IFERROR(IFERROR(IF(VLOOKUP($AN54&amp;IS54&amp;$AO54&amp;IT54,$AN$102:$AN$103,1,0)=$AN54&amp;IS54&amp;$AO54&amp;IT54,$F$5,IF(VLOOKUP(IF(IS54&gt;IT54,$AN54&amp;$AO54,IF(IS54&lt;IT54,$AO54&amp;$AN54,0)),$AO$102:$AO$103,1,0)=IF(IS54&gt;IT54,$AN54&amp;$AO54,IF(IS54&lt;IT54,$AO54&amp;$AN54,0)),$F$6,0)),IF(VLOOKUP(IF(IS54&gt;IT54,$AN54&amp;$AO54,IF(IS54&lt;IT54,$AO54&amp;$AN54,0)),$AO$102:$AO$103,1,0)=IF(IS54&gt;IT54,$AN54&amp;$AO54,IF(IS54&lt;IT54,$AO54&amp;$AN54,0)),$F$6,0)),0)*$AL54</f>
        <v>0</v>
      </c>
      <c r="PC54" s="81">
        <f>IFERROR(IFERROR(IF(VLOOKUP($AN54&amp;IV54&amp;$AO54&amp;IW54,$AN$102:$AN$103,1,0)=$AN54&amp;IV54&amp;$AO54&amp;IW54,$F$5,IF(VLOOKUP(IF(IV54&gt;IW54,$AN54&amp;$AO54,IF(IV54&lt;IW54,$AO54&amp;$AN54,0)),$AO$102:$AO$103,1,0)=IF(IV54&gt;IW54,$AN54&amp;$AO54,IF(IV54&lt;IW54,$AO54&amp;$AN54,0)),$F$6,0)),IF(VLOOKUP(IF(IV54&gt;IW54,$AN54&amp;$AO54,IF(IV54&lt;IW54,$AO54&amp;$AN54,0)),$AO$102:$AO$103,1,0)=IF(IV54&gt;IW54,$AN54&amp;$AO54,IF(IV54&lt;IW54,$AO54&amp;$AN54,0)),$F$6,0)),0)*$AL54</f>
        <v>0</v>
      </c>
      <c r="PD54" s="81">
        <f>IFERROR(IFERROR(IF(VLOOKUP($AN54&amp;IY54&amp;$AO54&amp;IZ54,$AN$102:$AN$103,1,0)=$AN54&amp;IY54&amp;$AO54&amp;IZ54,$F$5,IF(VLOOKUP(IF(IY54&gt;IZ54,$AN54&amp;$AO54,IF(IY54&lt;IZ54,$AO54&amp;$AN54,0)),$AO$102:$AO$103,1,0)=IF(IY54&gt;IZ54,$AN54&amp;$AO54,IF(IY54&lt;IZ54,$AO54&amp;$AN54,0)),$F$6,0)),IF(VLOOKUP(IF(IY54&gt;IZ54,$AN54&amp;$AO54,IF(IY54&lt;IZ54,$AO54&amp;$AN54,0)),$AO$102:$AO$103,1,0)=IF(IY54&gt;IZ54,$AN54&amp;$AO54,IF(IY54&lt;IZ54,$AO54&amp;$AN54,0)),$F$6,0)),0)*$AL54</f>
        <v>0</v>
      </c>
      <c r="PE54" s="81">
        <f>IFERROR(IFERROR(IF(VLOOKUP($AN54&amp;JB54&amp;$AO54&amp;JC54,$AN$102:$AN$103,1,0)=$AN54&amp;JB54&amp;$AO54&amp;JC54,$F$5,IF(VLOOKUP(IF(JB54&gt;JC54,$AN54&amp;$AO54,IF(JB54&lt;JC54,$AO54&amp;$AN54,0)),$AO$102:$AO$103,1,0)=IF(JB54&gt;JC54,$AN54&amp;$AO54,IF(JB54&lt;JC54,$AO54&amp;$AN54,0)),$F$6,0)),IF(VLOOKUP(IF(JB54&gt;JC54,$AN54&amp;$AO54,IF(JB54&lt;JC54,$AO54&amp;$AN54,0)),$AO$102:$AO$103,1,0)=IF(JB54&gt;JC54,$AN54&amp;$AO54,IF(JB54&lt;JC54,$AO54&amp;$AN54,0)),$F$6,0)),0)*$AL54</f>
        <v>0</v>
      </c>
      <c r="PF54" s="81">
        <f>IFERROR(IFERROR(IF(VLOOKUP($AN54&amp;JE54&amp;$AO54&amp;JF54,$AN$102:$AN$103,1,0)=$AN54&amp;JE54&amp;$AO54&amp;JF54,$F$5,IF(VLOOKUP(IF(JE54&gt;JF54,$AN54&amp;$AO54,IF(JE54&lt;JF54,$AO54&amp;$AN54,0)),$AO$102:$AO$103,1,0)=IF(JE54&gt;JF54,$AN54&amp;$AO54,IF(JE54&lt;JF54,$AO54&amp;$AN54,0)),$F$6,0)),IF(VLOOKUP(IF(JE54&gt;JF54,$AN54&amp;$AO54,IF(JE54&lt;JF54,$AO54&amp;$AN54,0)),$AO$102:$AO$103,1,0)=IF(JE54&gt;JF54,$AN54&amp;$AO54,IF(JE54&lt;JF54,$AO54&amp;$AN54,0)),$F$6,0)),0)*$AL54</f>
        <v>0</v>
      </c>
      <c r="PG54" s="81">
        <f>IFERROR(IFERROR(IF(VLOOKUP($AN54&amp;JH54&amp;$AO54&amp;JI54,$AN$102:$AN$103,1,0)=$AN54&amp;JH54&amp;$AO54&amp;JI54,$F$5,IF(VLOOKUP(IF(JH54&gt;JI54,$AN54&amp;$AO54,IF(JH54&lt;JI54,$AO54&amp;$AN54,0)),$AO$102:$AO$103,1,0)=IF(JH54&gt;JI54,$AN54&amp;$AO54,IF(JH54&lt;JI54,$AO54&amp;$AN54,0)),$F$6,0)),IF(VLOOKUP(IF(JH54&gt;JI54,$AN54&amp;$AO54,IF(JH54&lt;JI54,$AO54&amp;$AN54,0)),$AO$102:$AO$103,1,0)=IF(JH54&gt;JI54,$AN54&amp;$AO54,IF(JH54&lt;JI54,$AO54&amp;$AN54,0)),$F$6,0)),0)*$AL54</f>
        <v>0</v>
      </c>
      <c r="PH54" s="81">
        <f>IFERROR(IFERROR(IF(VLOOKUP($AN54&amp;JK54&amp;$AO54&amp;JL54,$AN$102:$AN$103,1,0)=$AN54&amp;JK54&amp;$AO54&amp;JL54,$F$5,IF(VLOOKUP(IF(JK54&gt;JL54,$AN54&amp;$AO54,IF(JK54&lt;JL54,$AO54&amp;$AN54,0)),$AO$102:$AO$103,1,0)=IF(JK54&gt;JL54,$AN54&amp;$AO54,IF(JK54&lt;JL54,$AO54&amp;$AN54,0)),$F$6,0)),IF(VLOOKUP(IF(JK54&gt;JL54,$AN54&amp;$AO54,IF(JK54&lt;JL54,$AO54&amp;$AN54,0)),$AO$102:$AO$103,1,0)=IF(JK54&gt;JL54,$AN54&amp;$AO54,IF(JK54&lt;JL54,$AO54&amp;$AN54,0)),$F$6,0)),0)*$AL54</f>
        <v>0</v>
      </c>
      <c r="PI54" s="81">
        <f>IFERROR(IFERROR(IF(VLOOKUP($AN54&amp;JN54&amp;$AO54&amp;JO54,$AN$102:$AN$103,1,0)=$AN54&amp;JN54&amp;$AO54&amp;JO54,$F$5,IF(VLOOKUP(IF(JN54&gt;JO54,$AN54&amp;$AO54,IF(JN54&lt;JO54,$AO54&amp;$AN54,0)),$AO$102:$AO$103,1,0)=IF(JN54&gt;JO54,$AN54&amp;$AO54,IF(JN54&lt;JO54,$AO54&amp;$AN54,0)),$F$6,0)),IF(VLOOKUP(IF(JN54&gt;JO54,$AN54&amp;$AO54,IF(JN54&lt;JO54,$AO54&amp;$AN54,0)),$AO$102:$AO$103,1,0)=IF(JN54&gt;JO54,$AN54&amp;$AO54,IF(JN54&lt;JO54,$AO54&amp;$AN54,0)),$F$6,0)),0)*$AL54</f>
        <v>0</v>
      </c>
      <c r="PJ54" s="81">
        <f>IFERROR(IFERROR(IF(VLOOKUP($AN54&amp;JQ54&amp;$AO54&amp;JR54,$AN$102:$AN$103,1,0)=$AN54&amp;JQ54&amp;$AO54&amp;JR54,$F$5,IF(VLOOKUP(IF(JQ54&gt;JR54,$AN54&amp;$AO54,IF(JQ54&lt;JR54,$AO54&amp;$AN54,0)),$AO$102:$AO$103,1,0)=IF(JQ54&gt;JR54,$AN54&amp;$AO54,IF(JQ54&lt;JR54,$AO54&amp;$AN54,0)),$F$6,0)),IF(VLOOKUP(IF(JQ54&gt;JR54,$AN54&amp;$AO54,IF(JQ54&lt;JR54,$AO54&amp;$AN54,0)),$AO$102:$AO$103,1,0)=IF(JQ54&gt;JR54,$AN54&amp;$AO54,IF(JQ54&lt;JR54,$AO54&amp;$AN54,0)),$F$6,0)),0)*$AL54</f>
        <v>0</v>
      </c>
      <c r="PK54" s="81">
        <f>IFERROR(IFERROR(IF(VLOOKUP($AN54&amp;JT54&amp;$AO54&amp;JU54,$AN$102:$AN$103,1,0)=$AN54&amp;JT54&amp;$AO54&amp;JU54,$F$5,IF(VLOOKUP(IF(JT54&gt;JU54,$AN54&amp;$AO54,IF(JT54&lt;JU54,$AO54&amp;$AN54,0)),$AO$102:$AO$103,1,0)=IF(JT54&gt;JU54,$AN54&amp;$AO54,IF(JT54&lt;JU54,$AO54&amp;$AN54,0)),$F$6,0)),IF(VLOOKUP(IF(JT54&gt;JU54,$AN54&amp;$AO54,IF(JT54&lt;JU54,$AO54&amp;$AN54,0)),$AO$102:$AO$103,1,0)=IF(JT54&gt;JU54,$AN54&amp;$AO54,IF(JT54&lt;JU54,$AO54&amp;$AN54,0)),$F$6,0)),0)*$AL54</f>
        <v>0</v>
      </c>
      <c r="PL54" s="81">
        <f>IFERROR(IFERROR(IF(VLOOKUP($AN54&amp;JW54&amp;$AO54&amp;JX54,$AN$102:$AN$103,1,0)=$AN54&amp;JW54&amp;$AO54&amp;JX54,$F$5,IF(VLOOKUP(IF(JW54&gt;JX54,$AN54&amp;$AO54,IF(JW54&lt;JX54,$AO54&amp;$AN54,0)),$AO$102:$AO$103,1,0)=IF(JW54&gt;JX54,$AN54&amp;$AO54,IF(JW54&lt;JX54,$AO54&amp;$AN54,0)),$F$6,0)),IF(VLOOKUP(IF(JW54&gt;JX54,$AN54&amp;$AO54,IF(JW54&lt;JX54,$AO54&amp;$AN54,0)),$AO$102:$AO$103,1,0)=IF(JW54&gt;JX54,$AN54&amp;$AO54,IF(JW54&lt;JX54,$AO54&amp;$AN54,0)),$F$6,0)),0)*$AL54</f>
        <v>0</v>
      </c>
      <c r="PM54" s="81">
        <f>IFERROR(IFERROR(IF(VLOOKUP($AN54&amp;JZ54&amp;$AO54&amp;KA54,$AN$102:$AN$103,1,0)=$AN54&amp;JZ54&amp;$AO54&amp;KA54,$F$5,IF(VLOOKUP(IF(JZ54&gt;KA54,$AN54&amp;$AO54,IF(JZ54&lt;KA54,$AO54&amp;$AN54,0)),$AO$102:$AO$103,1,0)=IF(JZ54&gt;KA54,$AN54&amp;$AO54,IF(JZ54&lt;KA54,$AO54&amp;$AN54,0)),$F$6,0)),IF(VLOOKUP(IF(JZ54&gt;KA54,$AN54&amp;$AO54,IF(JZ54&lt;KA54,$AO54&amp;$AN54,0)),$AO$102:$AO$103,1,0)=IF(JZ54&gt;KA54,$AN54&amp;$AO54,IF(JZ54&lt;KA54,$AO54&amp;$AN54,0)),$F$6,0)),0)*$AL54</f>
        <v>0</v>
      </c>
      <c r="PN54" s="81">
        <f>IFERROR(IFERROR(IF(VLOOKUP($AN54&amp;KC54&amp;$AO54&amp;KD54,$AN$102:$AN$103,1,0)=$AN54&amp;KC54&amp;$AO54&amp;KD54,$F$5,IF(VLOOKUP(IF(KC54&gt;KD54,$AN54&amp;$AO54,IF(KC54&lt;KD54,$AO54&amp;$AN54,0)),$AO$102:$AO$103,1,0)=IF(KC54&gt;KD54,$AN54&amp;$AO54,IF(KC54&lt;KD54,$AO54&amp;$AN54,0)),$F$6,0)),IF(VLOOKUP(IF(KC54&gt;KD54,$AN54&amp;$AO54,IF(KC54&lt;KD54,$AO54&amp;$AN54,0)),$AO$102:$AO$103,1,0)=IF(KC54&gt;KD54,$AN54&amp;$AO54,IF(KC54&lt;KD54,$AO54&amp;$AN54,0)),$F$6,0)),0)*$AL54</f>
        <v>0</v>
      </c>
      <c r="PO54" s="81">
        <f>IFERROR(IFERROR(IF(VLOOKUP($AN54&amp;KF54&amp;$AO54&amp;KG54,$AN$102:$AN$103,1,0)=$AN54&amp;KF54&amp;$AO54&amp;KG54,$F$5,IF(VLOOKUP(IF(KF54&gt;KG54,$AN54&amp;$AO54,IF(KF54&lt;KG54,$AO54&amp;$AN54,0)),$AO$102:$AO$103,1,0)=IF(KF54&gt;KG54,$AN54&amp;$AO54,IF(KF54&lt;KG54,$AO54&amp;$AN54,0)),$F$6,0)),IF(VLOOKUP(IF(KF54&gt;KG54,$AN54&amp;$AO54,IF(KF54&lt;KG54,$AO54&amp;$AN54,0)),$AO$102:$AO$103,1,0)=IF(KF54&gt;KG54,$AN54&amp;$AO54,IF(KF54&lt;KG54,$AO54&amp;$AN54,0)),$F$6,0)),0)*$AL54</f>
        <v>0</v>
      </c>
      <c r="PP54" s="81">
        <f>IFERROR(IFERROR(IF(VLOOKUP($AN54&amp;KI54&amp;$AO54&amp;KJ54,$AN$102:$AN$103,1,0)=$AN54&amp;KI54&amp;$AO54&amp;KJ54,$F$5,IF(VLOOKUP(IF(KI54&gt;KJ54,$AN54&amp;$AO54,IF(KI54&lt;KJ54,$AO54&amp;$AN54,0)),$AO$102:$AO$103,1,0)=IF(KI54&gt;KJ54,$AN54&amp;$AO54,IF(KI54&lt;KJ54,$AO54&amp;$AN54,0)),$F$6,0)),IF(VLOOKUP(IF(KI54&gt;KJ54,$AN54&amp;$AO54,IF(KI54&lt;KJ54,$AO54&amp;$AN54,0)),$AO$102:$AO$103,1,0)=IF(KI54&gt;KJ54,$AN54&amp;$AO54,IF(KI54&lt;KJ54,$AO54&amp;$AN54,0)),$F$6,0)),0)*$AL54</f>
        <v>0</v>
      </c>
      <c r="PQ54" s="81">
        <f>IFERROR(IFERROR(IF(VLOOKUP($AN54&amp;KL54&amp;$AO54&amp;KM54,$AN$102:$AN$103,1,0)=$AN54&amp;KL54&amp;$AO54&amp;KM54,$F$5,IF(VLOOKUP(IF(KL54&gt;KM54,$AN54&amp;$AO54,IF(KL54&lt;KM54,$AO54&amp;$AN54,0)),$AO$102:$AO$103,1,0)=IF(KL54&gt;KM54,$AN54&amp;$AO54,IF(KL54&lt;KM54,$AO54&amp;$AN54,0)),$F$6,0)),IF(VLOOKUP(IF(KL54&gt;KM54,$AN54&amp;$AO54,IF(KL54&lt;KM54,$AO54&amp;$AN54,0)),$AO$102:$AO$103,1,0)=IF(KL54&gt;KM54,$AN54&amp;$AO54,IF(KL54&lt;KM54,$AO54&amp;$AN54,0)),$F$6,0)),0)*$AL54</f>
        <v>0</v>
      </c>
      <c r="PR54" s="81">
        <f>IFERROR(IFERROR(IF(VLOOKUP($AN54&amp;KO54&amp;$AO54&amp;KP54,$AN$102:$AN$103,1,0)=$AN54&amp;KO54&amp;$AO54&amp;KP54,$F$5,IF(VLOOKUP(IF(KO54&gt;KP54,$AN54&amp;$AO54,IF(KO54&lt;KP54,$AO54&amp;$AN54,0)),$AO$102:$AO$103,1,0)=IF(KO54&gt;KP54,$AN54&amp;$AO54,IF(KO54&lt;KP54,$AO54&amp;$AN54,0)),$F$6,0)),IF(VLOOKUP(IF(KO54&gt;KP54,$AN54&amp;$AO54,IF(KO54&lt;KP54,$AO54&amp;$AN54,0)),$AO$102:$AO$103,1,0)=IF(KO54&gt;KP54,$AN54&amp;$AO54,IF(KO54&lt;KP54,$AO54&amp;$AN54,0)),$F$6,0)),0)*$AL54</f>
        <v>0</v>
      </c>
      <c r="PS54" s="81">
        <f>IFERROR(IFERROR(IF(VLOOKUP($AN54&amp;KR54&amp;$AO54&amp;KS54,$AN$102:$AN$103,1,0)=$AN54&amp;KR54&amp;$AO54&amp;KS54,$F$5,IF(VLOOKUP(IF(KR54&gt;KS54,$AN54&amp;$AO54,IF(KR54&lt;KS54,$AO54&amp;$AN54,0)),$AO$102:$AO$103,1,0)=IF(KR54&gt;KS54,$AN54&amp;$AO54,IF(KR54&lt;KS54,$AO54&amp;$AN54,0)),$F$6,0)),IF(VLOOKUP(IF(KR54&gt;KS54,$AN54&amp;$AO54,IF(KR54&lt;KS54,$AO54&amp;$AN54,0)),$AO$102:$AO$103,1,0)=IF(KR54&gt;KS54,$AN54&amp;$AO54,IF(KR54&lt;KS54,$AO54&amp;$AN54,0)),$F$6,0)),0)*$AL54</f>
        <v>0</v>
      </c>
      <c r="PT54" s="81">
        <f>IFERROR(IFERROR(IF(VLOOKUP($AN54&amp;KU54&amp;$AO54&amp;KV54,$AN$102:$AN$103,1,0)=$AN54&amp;KU54&amp;$AO54&amp;KV54,$F$5,IF(VLOOKUP(IF(KU54&gt;KV54,$AN54&amp;$AO54,IF(KU54&lt;KV54,$AO54&amp;$AN54,0)),$AO$102:$AO$103,1,0)=IF(KU54&gt;KV54,$AN54&amp;$AO54,IF(KU54&lt;KV54,$AO54&amp;$AN54,0)),$F$6,0)),IF(VLOOKUP(IF(KU54&gt;KV54,$AN54&amp;$AO54,IF(KU54&lt;KV54,$AO54&amp;$AN54,0)),$AO$102:$AO$103,1,0)=IF(KU54&gt;KV54,$AN54&amp;$AO54,IF(KU54&lt;KV54,$AO54&amp;$AN54,0)),$F$6,0)),0)*$AL54</f>
        <v>0</v>
      </c>
      <c r="PU54" s="81">
        <f>IFERROR(IFERROR(IF(VLOOKUP($AN54&amp;KX54&amp;$AO54&amp;KY54,$AN$102:$AN$103,1,0)=$AN54&amp;KX54&amp;$AO54&amp;KY54,$F$5,IF(VLOOKUP(IF(KX54&gt;KY54,$AN54&amp;$AO54,IF(KX54&lt;KY54,$AO54&amp;$AN54,0)),$AO$102:$AO$103,1,0)=IF(KX54&gt;KY54,$AN54&amp;$AO54,IF(KX54&lt;KY54,$AO54&amp;$AN54,0)),$F$6,0)),IF(VLOOKUP(IF(KX54&gt;KY54,$AN54&amp;$AO54,IF(KX54&lt;KY54,$AO54&amp;$AN54,0)),$AO$102:$AO$103,1,0)=IF(KX54&gt;KY54,$AN54&amp;$AO54,IF(KX54&lt;KY54,$AO54&amp;$AN54,0)),$F$6,0)),0)*$AL54</f>
        <v>0</v>
      </c>
      <c r="PV54" s="81">
        <f>IFERROR(IFERROR(IF(VLOOKUP($AN54&amp;LA54&amp;$AO54&amp;LB54,$AN$102:$AN$103,1,0)=$AN54&amp;LA54&amp;$AO54&amp;LB54,$F$5,IF(VLOOKUP(IF(LA54&gt;LB54,$AN54&amp;$AO54,IF(LA54&lt;LB54,$AO54&amp;$AN54,0)),$AO$102:$AO$103,1,0)=IF(LA54&gt;LB54,$AN54&amp;$AO54,IF(LA54&lt;LB54,$AO54&amp;$AN54,0)),$F$6,0)),IF(VLOOKUP(IF(LA54&gt;LB54,$AN54&amp;$AO54,IF(LA54&lt;LB54,$AO54&amp;$AN54,0)),$AO$102:$AO$103,1,0)=IF(LA54&gt;LB54,$AN54&amp;$AO54,IF(LA54&lt;LB54,$AO54&amp;$AN54,0)),$F$6,0)),0)*$AL54</f>
        <v>0</v>
      </c>
      <c r="PW54" s="81">
        <f>IFERROR(IFERROR(IF(VLOOKUP($AN54&amp;LD54&amp;$AO54&amp;LE54,$AN$102:$AN$103,1,0)=$AN54&amp;LD54&amp;$AO54&amp;LE54,$F$5,IF(VLOOKUP(IF(LD54&gt;LE54,$AN54&amp;$AO54,IF(LD54&lt;LE54,$AO54&amp;$AN54,0)),$AO$102:$AO$103,1,0)=IF(LD54&gt;LE54,$AN54&amp;$AO54,IF(LD54&lt;LE54,$AO54&amp;$AN54,0)),$F$6,0)),IF(VLOOKUP(IF(LD54&gt;LE54,$AN54&amp;$AO54,IF(LD54&lt;LE54,$AO54&amp;$AN54,0)),$AO$102:$AO$103,1,0)=IF(LD54&gt;LE54,$AN54&amp;$AO54,IF(LD54&lt;LE54,$AO54&amp;$AN54,0)),$F$6,0)),0)*$AL54</f>
        <v>0</v>
      </c>
      <c r="PX54" s="81">
        <f>IFERROR(IFERROR(IF(VLOOKUP($AN54&amp;LG54&amp;$AO54&amp;LH54,$AN$102:$AN$103,1,0)=$AN54&amp;LG54&amp;$AO54&amp;LH54,$F$5,IF(VLOOKUP(IF(LG54&gt;LH54,$AN54&amp;$AO54,IF(LG54&lt;LH54,$AO54&amp;$AN54,0)),$AO$102:$AO$103,1,0)=IF(LG54&gt;LH54,$AN54&amp;$AO54,IF(LG54&lt;LH54,$AO54&amp;$AN54,0)),$F$6,0)),IF(VLOOKUP(IF(LG54&gt;LH54,$AN54&amp;$AO54,IF(LG54&lt;LH54,$AO54&amp;$AN54,0)),$AO$102:$AO$103,1,0)=IF(LG54&gt;LH54,$AN54&amp;$AO54,IF(LG54&lt;LH54,$AO54&amp;$AN54,0)),$F$6,0)),0)*$AL54</f>
        <v>0</v>
      </c>
      <c r="PY54" s="81">
        <f>IFERROR(IFERROR(IF(VLOOKUP($AN54&amp;LJ54&amp;$AO54&amp;LK54,$AN$102:$AN$103,1,0)=$AN54&amp;LJ54&amp;$AO54&amp;LK54,$F$5,IF(VLOOKUP(IF(LJ54&gt;LK54,$AN54&amp;$AO54,IF(LJ54&lt;LK54,$AO54&amp;$AN54,0)),$AO$102:$AO$103,1,0)=IF(LJ54&gt;LK54,$AN54&amp;$AO54,IF(LJ54&lt;LK54,$AO54&amp;$AN54,0)),$F$6,0)),IF(VLOOKUP(IF(LJ54&gt;LK54,$AN54&amp;$AO54,IF(LJ54&lt;LK54,$AO54&amp;$AN54,0)),$AO$102:$AO$103,1,0)=IF(LJ54&gt;LK54,$AN54&amp;$AO54,IF(LJ54&lt;LK54,$AO54&amp;$AN54,0)),$F$6,0)),0)*$AL54</f>
        <v>0</v>
      </c>
      <c r="PZ54" s="81">
        <f>IFERROR(IFERROR(IF(VLOOKUP($AN54&amp;LM54&amp;$AO54&amp;LN54,$AN$102:$AN$103,1,0)=$AN54&amp;LM54&amp;$AO54&amp;LN54,$F$5,IF(VLOOKUP(IF(LM54&gt;LN54,$AN54&amp;$AO54,IF(LM54&lt;LN54,$AO54&amp;$AN54,0)),$AO$102:$AO$103,1,0)=IF(LM54&gt;LN54,$AN54&amp;$AO54,IF(LM54&lt;LN54,$AO54&amp;$AN54,0)),$F$6,0)),IF(VLOOKUP(IF(LM54&gt;LN54,$AN54&amp;$AO54,IF(LM54&lt;LN54,$AO54&amp;$AN54,0)),$AO$102:$AO$103,1,0)=IF(LM54&gt;LN54,$AN54&amp;$AO54,IF(LM54&lt;LN54,$AO54&amp;$AN54,0)),$F$6,0)),0)*$AL54</f>
        <v>0</v>
      </c>
      <c r="QA54" s="81">
        <f>IFERROR(IFERROR(IF(VLOOKUP($AN54&amp;LP54&amp;$AO54&amp;LQ54,$AN$102:$AN$103,1,0)=$AN54&amp;LP54&amp;$AO54&amp;LQ54,$F$5,IF(VLOOKUP(IF(LP54&gt;LQ54,$AN54&amp;$AO54,IF(LP54&lt;LQ54,$AO54&amp;$AN54,0)),$AO$102:$AO$103,1,0)=IF(LP54&gt;LQ54,$AN54&amp;$AO54,IF(LP54&lt;LQ54,$AO54&amp;$AN54,0)),$F$6,0)),IF(VLOOKUP(IF(LP54&gt;LQ54,$AN54&amp;$AO54,IF(LP54&lt;LQ54,$AO54&amp;$AN54,0)),$AO$102:$AO$103,1,0)=IF(LP54&gt;LQ54,$AN54&amp;$AO54,IF(LP54&lt;LQ54,$AO54&amp;$AN54,0)),$F$6,0)),0)*$AL54</f>
        <v>0</v>
      </c>
      <c r="QB54" s="81">
        <f>IFERROR(IFERROR(IF(VLOOKUP($AN54&amp;LS54&amp;$AO54&amp;LT54,$AN$102:$AN$103,1,0)=$AN54&amp;LS54&amp;$AO54&amp;LT54,$F$5,IF(VLOOKUP(IF(LS54&gt;LT54,$AN54&amp;$AO54,IF(LS54&lt;LT54,$AO54&amp;$AN54,0)),$AO$102:$AO$103,1,0)=IF(LS54&gt;LT54,$AN54&amp;$AO54,IF(LS54&lt;LT54,$AO54&amp;$AN54,0)),$F$6,0)),IF(VLOOKUP(IF(LS54&gt;LT54,$AN54&amp;$AO54,IF(LS54&lt;LT54,$AO54&amp;$AN54,0)),$AO$102:$AO$103,1,0)=IF(LS54&gt;LT54,$AN54&amp;$AO54,IF(LS54&lt;LT54,$AO54&amp;$AN54,0)),$F$6,0)),0)*$AL54</f>
        <v>0</v>
      </c>
      <c r="QC54" s="81">
        <f>IFERROR(IFERROR(IF(VLOOKUP($AN54&amp;LV54&amp;$AO54&amp;LW54,$AN$102:$AN$103,1,0)=$AN54&amp;LV54&amp;$AO54&amp;LW54,$F$5,IF(VLOOKUP(IF(LV54&gt;LW54,$AN54&amp;$AO54,IF(LV54&lt;LW54,$AO54&amp;$AN54,0)),$AO$102:$AO$103,1,0)=IF(LV54&gt;LW54,$AN54&amp;$AO54,IF(LV54&lt;LW54,$AO54&amp;$AN54,0)),$F$6,0)),IF(VLOOKUP(IF(LV54&gt;LW54,$AN54&amp;$AO54,IF(LV54&lt;LW54,$AO54&amp;$AN54,0)),$AO$102:$AO$103,1,0)=IF(LV54&gt;LW54,$AN54&amp;$AO54,IF(LV54&lt;LW54,$AO54&amp;$AN54,0)),$F$6,0)),0)*$AL54</f>
        <v>0</v>
      </c>
      <c r="QD54" s="81">
        <f>IFERROR(IFERROR(IF(VLOOKUP($AN54&amp;LY54&amp;$AO54&amp;LZ54,$AN$102:$AN$103,1,0)=$AN54&amp;LY54&amp;$AO54&amp;LZ54,$F$5,IF(VLOOKUP(IF(LY54&gt;LZ54,$AN54&amp;$AO54,IF(LY54&lt;LZ54,$AO54&amp;$AN54,0)),$AO$102:$AO$103,1,0)=IF(LY54&gt;LZ54,$AN54&amp;$AO54,IF(LY54&lt;LZ54,$AO54&amp;$AN54,0)),$F$6,0)),IF(VLOOKUP(IF(LY54&gt;LZ54,$AN54&amp;$AO54,IF(LY54&lt;LZ54,$AO54&amp;$AN54,0)),$AO$102:$AO$103,1,0)=IF(LY54&gt;LZ54,$AN54&amp;$AO54,IF(LY54&lt;LZ54,$AO54&amp;$AN54,0)),$F$6,0)),0)*$AL54</f>
        <v>0</v>
      </c>
      <c r="QE54" s="81">
        <f>IFERROR(IFERROR(IF(VLOOKUP($AN54&amp;MB54&amp;$AO54&amp;MC54,$AN$102:$AN$103,1,0)=$AN54&amp;MB54&amp;$AO54&amp;MC54,$F$5,IF(VLOOKUP(IF(MB54&gt;MC54,$AN54&amp;$AO54,IF(MB54&lt;MC54,$AO54&amp;$AN54,0)),$AO$102:$AO$103,1,0)=IF(MB54&gt;MC54,$AN54&amp;$AO54,IF(MB54&lt;MC54,$AO54&amp;$AN54,0)),$F$6,0)),IF(VLOOKUP(IF(MB54&gt;MC54,$AN54&amp;$AO54,IF(MB54&lt;MC54,$AO54&amp;$AN54,0)),$AO$102:$AO$103,1,0)=IF(MB54&gt;MC54,$AN54&amp;$AO54,IF(MB54&lt;MC54,$AO54&amp;$AN54,0)),$F$6,0)),0)*$AL54</f>
        <v>0</v>
      </c>
      <c r="QF54" s="81">
        <f>IFERROR(IFERROR(IF(VLOOKUP($AN54&amp;ME54&amp;$AO54&amp;MF54,$AN$102:$AN$103,1,0)=$AN54&amp;ME54&amp;$AO54&amp;MF54,$F$5,IF(VLOOKUP(IF(ME54&gt;MF54,$AN54&amp;$AO54,IF(ME54&lt;MF54,$AO54&amp;$AN54,0)),$AO$102:$AO$103,1,0)=IF(ME54&gt;MF54,$AN54&amp;$AO54,IF(ME54&lt;MF54,$AO54&amp;$AN54,0)),$F$6,0)),IF(VLOOKUP(IF(ME54&gt;MF54,$AN54&amp;$AO54,IF(ME54&lt;MF54,$AO54&amp;$AN54,0)),$AO$102:$AO$103,1,0)=IF(ME54&gt;MF54,$AN54&amp;$AO54,IF(ME54&lt;MF54,$AO54&amp;$AN54,0)),$F$6,0)),0)*$AL54</f>
        <v>0</v>
      </c>
      <c r="QN54" s="13">
        <f>RANK(QQ54,$QQ$4:$QQ$69)+COUNTIF(QQ$4:QQ54,QQ54)-1</f>
        <v>51</v>
      </c>
      <c r="QO54" s="29">
        <f t="array" ref="QO54">SUM(IF(QQ54&lt;$QQ$4:$QQ$69,1/COUNTIF($QQ$4:$QQ$69,$QQ$4:$QQ$69)))+1</f>
        <v>1</v>
      </c>
      <c r="QP54" s="11" t="str">
        <f>Sheet3!R52</f>
        <v xml:space="preserve">Nolito (Spain) </v>
      </c>
      <c r="QQ54" s="13">
        <f t="shared" si="226"/>
        <v>0</v>
      </c>
    </row>
    <row r="55" spans="1:463">
      <c r="J55" s="10">
        <f t="shared" si="222"/>
        <v>52</v>
      </c>
      <c r="K55" s="39" t="str">
        <f>IFERROR(IF(L55="","",IF(ISNUMBER(MATCH(HLOOKUP($J55,$MK$74:$QF$89,($QG$79-$QG$74+1),0),K$4:K54,0)),"",HLOOKUP($J55,$MK$74:$QF$89,($QG$79-$QG$74+1),0))),"")</f>
        <v/>
      </c>
      <c r="L55" s="40" t="str">
        <f t="shared" si="215"/>
        <v/>
      </c>
      <c r="M55" s="41" t="str">
        <f t="array" ref="M55">IFERROR(IF(HLOOKUP($J55,$MK$74:$QF$89,($QG$83-$QG$74+1),0)=0,"",HLOOKUP($J55,$MK$74:$QF$89,($QG$83-$QG$74+1),0)),0)</f>
        <v/>
      </c>
      <c r="N55" s="10"/>
      <c r="O55" s="10">
        <f t="shared" si="223"/>
        <v>52</v>
      </c>
      <c r="P55" s="39" t="str">
        <f>IFERROR(IF(Q55="","",IF(ISNUMBER(MATCH(HLOOKUP($T55,$MK$75:$OP$89,($QG$80-$QG$75+1),0),P$4:P54,0)),"",HLOOKUP($T55,$MK$75:$OP$89,($QG$80-$QG$75+1),0))),"")</f>
        <v/>
      </c>
      <c r="Q55" s="40" t="str">
        <f t="shared" si="217"/>
        <v/>
      </c>
      <c r="R55" s="41" t="str">
        <f t="array" ref="R55">IFERROR(IF(HLOOKUP($O55,$MK$75:$QF$89,($QG$89-$QG$75+1),0)=0,"",HLOOKUP($O55,$MK$75:$QF$89,($QG$89-$QG$75+1),0)),0)</f>
        <v/>
      </c>
      <c r="S55" s="10"/>
      <c r="T55" s="10">
        <f t="shared" si="224"/>
        <v>52</v>
      </c>
      <c r="U55" s="39" t="str">
        <f>IFERROR(IF(V55="","",IF(ISNUMBER(MATCH(HLOOKUP($O55,$MK$76:$QF$89,($QG$81-$QG$76+1),0),U$4:U54,0)),"",HLOOKUP($O55,$MK$76:$QF$89,($QG$81-$QG$76+1),0))),"")</f>
        <v/>
      </c>
      <c r="V55" s="40" t="str">
        <f t="shared" si="225"/>
        <v/>
      </c>
      <c r="W55" s="41" t="str">
        <f t="array" ref="W55">IFERROR(IF(HLOOKUP($T55,$MK$76:$QF$89,($QG$87-$QG$76+1),0)=0,"",HLOOKUP($T55,$MK$76:$QF$89,($QG$87-$QG$76+1),0)),0)</f>
        <v/>
      </c>
      <c r="Y55" s="9">
        <v>24</v>
      </c>
      <c r="Z55" s="39" t="str">
        <f>IFERROR(IF(AA55="","",IF(ISNUMBER(MATCH(VLOOKUP($Y56,$QN$4:$QQ$69,2,0),Z$31:Z54,0)),"",VLOOKUP($Y56,$QN$4:$QQ$69,2,0))),"")</f>
        <v/>
      </c>
      <c r="AA55" s="40" t="str">
        <f t="shared" si="219"/>
        <v/>
      </c>
      <c r="AB55" s="42" t="str">
        <f t="shared" si="220"/>
        <v/>
      </c>
      <c r="AC55" s="43" t="str">
        <f t="shared" si="221"/>
        <v/>
      </c>
      <c r="AE55" s="29">
        <f t="array" ref="AE55">IFERROR(SUM(IF(AG55&lt;$AG$4:$AG$69,1/COUNTIF($AG$4:$AG$69,$AG$4:$AG$69)))+1,0)</f>
        <v>1</v>
      </c>
      <c r="AF55" s="44" t="str">
        <f>Sheet3!R53</f>
        <v>O. Giroud (France)</v>
      </c>
      <c r="AG55" s="45">
        <v>0</v>
      </c>
      <c r="AH55" s="29">
        <f t="shared" si="212"/>
        <v>15</v>
      </c>
      <c r="AL55" s="13">
        <f>AL40</f>
        <v>1</v>
      </c>
      <c r="AM55" s="11" t="s">
        <v>2565</v>
      </c>
      <c r="AN55" s="11" t="str">
        <f>IFERROR(VLOOKUP('Euro 2016'!BB61,Sheet2!$A:$B,2,0),"")</f>
        <v>Germany</v>
      </c>
      <c r="AT55" s="46"/>
      <c r="AU55" s="47"/>
      <c r="AV55" s="55"/>
      <c r="AW55" s="48"/>
      <c r="AX55" s="49"/>
      <c r="AY55" s="55"/>
      <c r="AZ55" s="46"/>
      <c r="BA55" s="47"/>
      <c r="BB55" s="55"/>
      <c r="BC55" s="48"/>
      <c r="BD55" s="49"/>
      <c r="BE55" s="55"/>
      <c r="BF55" s="46"/>
      <c r="BG55" s="47"/>
      <c r="BH55" s="55"/>
      <c r="BI55" s="48"/>
      <c r="BJ55" s="49"/>
      <c r="BK55" s="55"/>
      <c r="BL55" s="46"/>
      <c r="BM55" s="47"/>
      <c r="BN55" s="55"/>
      <c r="BO55" s="48"/>
      <c r="BP55" s="49"/>
      <c r="BQ55" s="55"/>
      <c r="BR55" s="46"/>
      <c r="BS55" s="47"/>
      <c r="BT55" s="55"/>
      <c r="BU55" s="48"/>
      <c r="BV55" s="49"/>
      <c r="BW55" s="55"/>
      <c r="BX55" s="46"/>
      <c r="BY55" s="47"/>
      <c r="BZ55" s="55"/>
      <c r="CA55" s="48"/>
      <c r="CB55" s="49"/>
      <c r="CC55" s="55"/>
      <c r="CD55" s="46"/>
      <c r="CE55" s="47"/>
      <c r="CF55" s="55"/>
      <c r="CG55" s="48"/>
      <c r="CH55" s="49"/>
      <c r="CI55" s="55"/>
      <c r="CJ55" s="46"/>
      <c r="CK55" s="47"/>
      <c r="CL55" s="55"/>
      <c r="CM55" s="48"/>
      <c r="CN55" s="49"/>
      <c r="CO55" s="55"/>
      <c r="CP55" s="46"/>
      <c r="CQ55" s="47"/>
      <c r="CR55" s="55"/>
      <c r="CS55" s="48"/>
      <c r="CT55" s="49"/>
      <c r="CU55" s="55"/>
      <c r="CV55" s="46"/>
      <c r="CW55" s="47"/>
      <c r="CX55" s="55"/>
      <c r="CY55" s="48"/>
      <c r="CZ55" s="49"/>
      <c r="DA55" s="55"/>
      <c r="DB55" s="46"/>
      <c r="DC55" s="47"/>
      <c r="DD55" s="55"/>
      <c r="DE55" s="48"/>
      <c r="DF55" s="49"/>
      <c r="DG55" s="55"/>
      <c r="DH55" s="46"/>
      <c r="DI55" s="47"/>
      <c r="DJ55" s="55"/>
      <c r="DK55" s="48"/>
      <c r="DL55" s="49"/>
      <c r="DM55" s="55"/>
      <c r="DN55" s="46"/>
      <c r="DO55" s="47"/>
      <c r="DP55" s="55"/>
      <c r="DQ55" s="48"/>
      <c r="DR55" s="49"/>
      <c r="DS55" s="55"/>
      <c r="DT55" s="46"/>
      <c r="DU55" s="47"/>
      <c r="DV55" s="55"/>
      <c r="DW55" s="48"/>
      <c r="DX55" s="49"/>
      <c r="DY55" s="55"/>
      <c r="DZ55" s="46"/>
      <c r="EA55" s="47"/>
      <c r="EB55" s="55"/>
      <c r="EC55" s="48"/>
      <c r="ED55" s="49"/>
      <c r="EE55" s="55"/>
      <c r="EF55" s="46"/>
      <c r="EG55" s="47"/>
      <c r="EH55" s="55"/>
      <c r="EI55" s="48"/>
      <c r="EJ55" s="49"/>
      <c r="EK55" s="55"/>
      <c r="EL55" s="46"/>
      <c r="EM55" s="47"/>
      <c r="EN55" s="55"/>
      <c r="EO55" s="48"/>
      <c r="EP55" s="49"/>
      <c r="EQ55" s="55"/>
      <c r="ER55" s="46"/>
      <c r="ES55" s="47"/>
      <c r="ET55" s="55"/>
      <c r="EU55" s="48"/>
      <c r="EV55" s="49"/>
      <c r="EW55" s="55"/>
      <c r="EX55" s="46"/>
      <c r="EY55" s="47"/>
      <c r="EZ55" s="55"/>
      <c r="FA55" s="48"/>
      <c r="FB55" s="49"/>
      <c r="FC55" s="55"/>
      <c r="FD55" s="46"/>
      <c r="FE55" s="47"/>
      <c r="FF55" s="55"/>
      <c r="FG55" s="48"/>
      <c r="FH55" s="49"/>
      <c r="FI55" s="55"/>
      <c r="FJ55" s="46"/>
      <c r="FK55" s="47"/>
      <c r="FL55" s="55"/>
      <c r="FM55" s="48"/>
      <c r="FN55" s="49"/>
      <c r="FO55" s="55"/>
      <c r="FP55" s="46"/>
      <c r="FQ55" s="47"/>
      <c r="FR55" s="55"/>
      <c r="FS55" s="48"/>
      <c r="FT55" s="49"/>
      <c r="FU55" s="55"/>
      <c r="FV55" s="46"/>
      <c r="FW55" s="47"/>
      <c r="FX55" s="55"/>
      <c r="FY55" s="48"/>
      <c r="FZ55" s="49"/>
      <c r="GA55" s="55"/>
      <c r="GB55" s="46"/>
      <c r="GC55" s="47"/>
      <c r="GD55" s="55"/>
      <c r="GE55" s="48"/>
      <c r="GF55" s="49"/>
      <c r="GG55" s="55"/>
      <c r="GH55" s="46"/>
      <c r="GI55" s="47"/>
      <c r="GJ55" s="55"/>
      <c r="GK55" s="48"/>
      <c r="GL55" s="49"/>
      <c r="GM55" s="55"/>
      <c r="GN55" s="46"/>
      <c r="GO55" s="47"/>
      <c r="GP55" s="55"/>
      <c r="GQ55" s="48"/>
      <c r="GR55" s="49"/>
      <c r="GS55" s="55"/>
      <c r="GT55" s="46"/>
      <c r="GU55" s="47"/>
      <c r="GV55" s="55"/>
      <c r="GW55" s="48"/>
      <c r="GX55" s="49"/>
      <c r="GY55" s="55"/>
      <c r="GZ55" s="46"/>
      <c r="HA55" s="47"/>
      <c r="HB55" s="55"/>
      <c r="HC55" s="48"/>
      <c r="HD55" s="49"/>
      <c r="HE55" s="55"/>
      <c r="HF55" s="46"/>
      <c r="HG55" s="47"/>
      <c r="HH55" s="55"/>
      <c r="HI55" s="48"/>
      <c r="HJ55" s="49"/>
      <c r="HK55" s="55"/>
      <c r="HL55" s="46"/>
      <c r="HM55" s="47"/>
      <c r="HN55" s="55"/>
      <c r="HO55" s="48"/>
      <c r="HP55" s="49"/>
      <c r="HQ55" s="55"/>
      <c r="HR55" s="46"/>
      <c r="HS55" s="47"/>
      <c r="HT55" s="55"/>
      <c r="HU55" s="48"/>
      <c r="HV55" s="49"/>
      <c r="HW55" s="55"/>
      <c r="HX55" s="46"/>
      <c r="HY55" s="47"/>
      <c r="HZ55" s="55"/>
      <c r="IA55" s="48"/>
      <c r="IB55" s="49"/>
      <c r="IC55" s="55"/>
      <c r="ID55" s="46"/>
      <c r="IE55" s="47"/>
      <c r="IF55" s="55"/>
      <c r="IG55" s="48"/>
      <c r="IH55" s="49"/>
      <c r="II55" s="55"/>
      <c r="IJ55" s="46"/>
      <c r="IK55" s="47"/>
      <c r="IL55" s="55"/>
      <c r="IM55" s="48"/>
      <c r="IN55" s="49"/>
      <c r="IO55" s="55"/>
      <c r="IP55" s="46"/>
      <c r="IQ55" s="47"/>
      <c r="IR55" s="55"/>
      <c r="IS55" s="48"/>
      <c r="IT55" s="49"/>
      <c r="IU55" s="55"/>
      <c r="IV55" s="46"/>
      <c r="IW55" s="47"/>
      <c r="IX55" s="55"/>
      <c r="IY55" s="48"/>
      <c r="IZ55" s="49"/>
      <c r="JA55" s="55"/>
      <c r="JB55" s="46"/>
      <c r="JC55" s="47"/>
      <c r="JD55" s="55"/>
      <c r="JE55" s="48"/>
      <c r="JF55" s="49"/>
      <c r="JG55" s="55"/>
      <c r="JH55" s="46"/>
      <c r="JI55" s="47"/>
      <c r="JJ55" s="55"/>
      <c r="JK55" s="48"/>
      <c r="JL55" s="49"/>
      <c r="JM55" s="55"/>
      <c r="JN55" s="46"/>
      <c r="JO55" s="47"/>
      <c r="JP55" s="55"/>
      <c r="JQ55" s="48"/>
      <c r="JR55" s="49"/>
      <c r="JS55" s="55"/>
      <c r="JT55" s="46"/>
      <c r="JU55" s="47"/>
      <c r="JV55" s="55"/>
      <c r="JW55" s="48"/>
      <c r="JX55" s="49"/>
      <c r="JY55" s="55"/>
      <c r="JZ55" s="46"/>
      <c r="KA55" s="47"/>
      <c r="KB55" s="55"/>
      <c r="KC55" s="48"/>
      <c r="KD55" s="49"/>
      <c r="KE55" s="55"/>
      <c r="KF55" s="46"/>
      <c r="KG55" s="47"/>
      <c r="KH55" s="55"/>
      <c r="KI55" s="48"/>
      <c r="KJ55" s="49"/>
      <c r="KK55" s="55"/>
      <c r="KL55" s="46"/>
      <c r="KM55" s="47"/>
      <c r="KN55" s="55"/>
      <c r="KO55" s="48"/>
      <c r="KP55" s="49"/>
      <c r="KQ55" s="55"/>
      <c r="KR55" s="46"/>
      <c r="KS55" s="47"/>
      <c r="KT55" s="55"/>
      <c r="KU55" s="48"/>
      <c r="KV55" s="49"/>
      <c r="KW55" s="55"/>
      <c r="KX55" s="46"/>
      <c r="KY55" s="47"/>
      <c r="KZ55" s="55"/>
      <c r="LA55" s="48"/>
      <c r="LB55" s="49"/>
      <c r="LC55" s="55"/>
      <c r="LD55" s="46"/>
      <c r="LE55" s="47"/>
      <c r="LF55" s="55"/>
      <c r="LG55" s="48"/>
      <c r="LH55" s="49"/>
      <c r="LI55" s="55"/>
      <c r="LJ55" s="46"/>
      <c r="LK55" s="47"/>
      <c r="LL55" s="55"/>
      <c r="LM55" s="48"/>
      <c r="LN55" s="49"/>
      <c r="LO55" s="55"/>
      <c r="LP55" s="46"/>
      <c r="LQ55" s="47"/>
      <c r="LR55" s="55"/>
      <c r="LS55" s="48"/>
      <c r="LT55" s="49"/>
      <c r="LU55" s="55"/>
      <c r="LV55" s="46"/>
      <c r="LW55" s="47"/>
      <c r="LX55" s="55"/>
      <c r="LY55" s="48"/>
      <c r="LZ55" s="49"/>
      <c r="MA55" s="55"/>
      <c r="MB55" s="46"/>
      <c r="MC55" s="47"/>
      <c r="MD55" s="55"/>
      <c r="ME55" s="48"/>
      <c r="MF55" s="49"/>
      <c r="MG55" s="55"/>
      <c r="MH55" s="55"/>
      <c r="MI55" s="55"/>
      <c r="MJ55" s="55"/>
      <c r="MK55" s="13">
        <f t="shared" ref="MK55:MK62" si="327">COUNTIF(INDEX($AN$55:$AN$62,,),IF(AT40&gt;AU40,AT55,IF(AU40&gt;AT40,AU55)))*$F$7*$AL55</f>
        <v>0</v>
      </c>
      <c r="ML55" s="13">
        <f t="shared" ref="ML55:ML62" si="328">COUNTIF(INDEX($AN$55:$AN$62,,),IF(AW40&gt;AX40,AW55,IF(AX40&gt;AW40,AX55)))*$F$7*$AL55</f>
        <v>0</v>
      </c>
      <c r="MM55" s="13">
        <f t="shared" ref="MM55:MM62" si="329">COUNTIF(INDEX($AN$55:$AN$62,,),IF(AZ40&gt;BA40,AZ55,IF(BA40&gt;AZ40,BA55)))*$F$7*$AL55</f>
        <v>0</v>
      </c>
      <c r="MN55" s="13">
        <f t="shared" ref="MN55:MN62" si="330">COUNTIF(INDEX($AN$55:$AN$62,,),IF(BC40&gt;BD40,BC55,IF(BD40&gt;BC40,BD55)))*$F$7*$AL55</f>
        <v>0</v>
      </c>
      <c r="MO55" s="13">
        <f t="shared" ref="MO55:MO62" si="331">COUNTIF(INDEX($AN$55:$AN$62,,),IF(BF40&gt;BG40,BF55,IF(BG40&gt;BF40,BG55)))*$F$7*$AL55</f>
        <v>0</v>
      </c>
      <c r="MP55" s="13">
        <f t="shared" ref="MP55:MP62" si="332">COUNTIF(INDEX($AN$55:$AN$62,,),IF(BI40&gt;BJ40,BI55,IF(BJ40&gt;BI40,BJ55)))*$F$7*$AL55</f>
        <v>0</v>
      </c>
      <c r="MQ55" s="13">
        <f t="shared" ref="MQ55:MQ62" si="333">COUNTIF(INDEX($AN$55:$AN$62,,),IF(BL40&gt;BM40,BL55,IF(BM40&gt;BL40,BM55)))*$F$7*$AL55</f>
        <v>0</v>
      </c>
      <c r="MR55" s="13">
        <f t="shared" ref="MR55:MR62" si="334">COUNTIF(INDEX($AN$55:$AN$62,,),IF(BO40&gt;BP40,BO55,IF(BP40&gt;BO40,BP55)))*$F$7*$AL55</f>
        <v>0</v>
      </c>
      <c r="MS55" s="13">
        <f t="shared" ref="MS55:MS62" si="335">COUNTIF(INDEX($AN$55:$AN$62,,),IF(BR40&gt;BS40,BR55,IF(BS40&gt;BR40,BS55)))*$F$7*$AL55</f>
        <v>0</v>
      </c>
      <c r="MT55" s="13">
        <f t="shared" ref="MT55:MT62" si="336">COUNTIF(INDEX($AN$55:$AN$62,,),IF(BU40&gt;BV40,BU55,IF(BV40&gt;BU40,BV55)))*$F$7*$AL55</f>
        <v>0</v>
      </c>
      <c r="MU55" s="13">
        <f t="shared" ref="MU55:MU62" si="337">COUNTIF(INDEX($AN$55:$AN$62,,),IF(BX40&gt;BY40,BX55,IF(BY40&gt;BX40,BY55)))*$F$7*$AL55</f>
        <v>0</v>
      </c>
      <c r="MV55" s="13">
        <f t="shared" ref="MV55:MV62" si="338">COUNTIF(INDEX($AN$55:$AN$62,,),IF(CA40&gt;CB40,CA55,IF(CB40&gt;CA40,CB55)))*$F$7*$AL55</f>
        <v>0</v>
      </c>
      <c r="MW55" s="13">
        <f t="shared" ref="MW55:MW62" si="339">COUNTIF(INDEX($AN$55:$AN$62,,),IF(CD40&gt;CE40,CD55,IF(CE40&gt;CD40,CE55)))*$F$7*$AL55</f>
        <v>0</v>
      </c>
      <c r="MX55" s="13">
        <f t="shared" ref="MX55:MX62" si="340">COUNTIF(INDEX($AN$55:$AN$62,,),IF(CG40&gt;CH40,CG55,IF(CH40&gt;CG40,CH55)))*$F$7*$AL55</f>
        <v>0</v>
      </c>
      <c r="MY55" s="13">
        <f t="shared" ref="MY55:MY62" si="341">COUNTIF(INDEX($AN$55:$AN$62,,),IF(CJ40&gt;CK40,CJ55,IF(CK40&gt;CJ40,CK55)))*$F$7*$AL55</f>
        <v>0</v>
      </c>
      <c r="MZ55" s="13">
        <f t="shared" ref="MZ55:MZ62" si="342">COUNTIF(INDEX($AN$55:$AN$62,,),IF(CM40&gt;CN40,CM55,IF(CN40&gt;CM40,CN55)))*$F$7*$AL55</f>
        <v>0</v>
      </c>
      <c r="NA55" s="13">
        <f t="shared" ref="NA55:NA62" si="343">COUNTIF(INDEX($AN$55:$AN$62,,),IF(CP40&gt;CQ40,CP55,IF(CQ40&gt;CP40,CQ55)))*$F$7*$AL55</f>
        <v>0</v>
      </c>
      <c r="NB55" s="13">
        <f t="shared" ref="NB55:NB62" si="344">COUNTIF(INDEX($AN$55:$AN$62,,),IF(CS40&gt;CT40,CS55,IF(CT40&gt;CS40,CT55)))*$F$7*$AL55</f>
        <v>0</v>
      </c>
      <c r="NC55" s="13">
        <f t="shared" ref="NC55:NC62" si="345">COUNTIF(INDEX($AN$55:$AN$62,,),IF(CV40&gt;CW40,CV55,IF(CW40&gt;CV40,CW55)))*$F$7*$AL55</f>
        <v>0</v>
      </c>
      <c r="ND55" s="13">
        <f t="shared" ref="ND55:ND62" si="346">COUNTIF(INDEX($AN$55:$AN$62,,),IF(CY40&gt;CZ40,CY55,IF(CZ40&gt;CY40,CZ55)))*$F$7*$AL55</f>
        <v>0</v>
      </c>
      <c r="NE55" s="13">
        <f t="shared" ref="NE55:NE62" si="347">COUNTIF(INDEX($AN$55:$AN$62,,),IF(DB40&gt;DC40,DB55,IF(DC40&gt;DB40,DC55)))*$F$7*$AL55</f>
        <v>0</v>
      </c>
      <c r="NF55" s="13">
        <f t="shared" ref="NF55:NF62" si="348">COUNTIF(INDEX($AN$55:$AN$62,,),IF(DE40&gt;DF40,DE55,IF(DF40&gt;DE40,DF55)))*$F$7*$AL55</f>
        <v>0</v>
      </c>
      <c r="NG55" s="13">
        <f t="shared" ref="NG55:NG62" si="349">COUNTIF(INDEX($AN$55:$AN$62,,),IF(DH40&gt;DI40,DH55,IF(DI40&gt;DH40,DI55)))*$F$7*$AL55</f>
        <v>0</v>
      </c>
      <c r="NH55" s="13">
        <f t="shared" ref="NH55:NH62" si="350">COUNTIF(INDEX($AN$55:$AN$62,,),IF(DK40&gt;DL40,DK55,IF(DL40&gt;DK40,DL55)))*$F$7*$AL55</f>
        <v>0</v>
      </c>
      <c r="NI55" s="13">
        <f t="shared" ref="NI55:NI62" si="351">COUNTIF(INDEX($AN$55:$AN$62,,),IF(DN40&gt;DO40,DN55,IF(DO40&gt;DN40,DO55)))*$F$7*$AL55</f>
        <v>0</v>
      </c>
      <c r="NJ55" s="13">
        <f t="shared" ref="NJ55:NJ62" si="352">COUNTIF(INDEX($AN$55:$AN$62,,),IF(DQ40&gt;DR40,DQ55,IF(DR40&gt;DQ40,DR55)))*$F$7*$AL55</f>
        <v>0</v>
      </c>
      <c r="NK55" s="13">
        <f t="shared" ref="NK55:NK62" si="353">COUNTIF(INDEX($AN$55:$AN$62,,),IF(DT40&gt;DU40,DT55,IF(DU40&gt;DT40,DU55)))*$F$7*$AL55</f>
        <v>0</v>
      </c>
      <c r="NL55" s="13">
        <f t="shared" ref="NL55:NL62" si="354">COUNTIF(INDEX($AN$55:$AN$62,,),IF(DW40&gt;DX40,DW55,IF(DX40&gt;DW40,DX55)))*$F$7*$AL55</f>
        <v>0</v>
      </c>
      <c r="NM55" s="13">
        <f t="shared" ref="NM55:NM62" si="355">COUNTIF(INDEX($AN$55:$AN$62,,),IF(DZ40&gt;EA40,DZ55,IF(EA40&gt;DZ40,EA55)))*$F$7*$AL55</f>
        <v>0</v>
      </c>
      <c r="NN55" s="13">
        <f t="shared" ref="NN55:NN62" si="356">COUNTIF(INDEX($AN$55:$AN$62,,),IF(EC40&gt;ED40,EC55,IF(ED40&gt;EC40,ED55)))*$F$7*$AL55</f>
        <v>0</v>
      </c>
      <c r="NO55" s="13">
        <f t="shared" ref="NO55:NO62" si="357">COUNTIF(INDEX($AN$55:$AN$62,,),IF(EF40&gt;EG40,EF55,IF(EG40&gt;EF40,EG55)))*$F$7*$AL55</f>
        <v>0</v>
      </c>
      <c r="NP55" s="13">
        <f t="shared" ref="NP55:NP62" si="358">COUNTIF(INDEX($AN$55:$AN$62,,),IF(EI40&gt;EJ40,EI55,IF(EJ40&gt;EI40,EJ55)))*$F$7*$AL55</f>
        <v>0</v>
      </c>
      <c r="NQ55" s="13">
        <f t="shared" ref="NQ55:NQ62" si="359">COUNTIF(INDEX($AN$55:$AN$62,,),IF(EL40&gt;EM40,EL55,IF(EM40&gt;EL40,EM55)))*$F$7*$AL55</f>
        <v>0</v>
      </c>
      <c r="NR55" s="13">
        <f t="shared" ref="NR55:NR62" si="360">COUNTIF(INDEX($AN$55:$AN$62,,),IF(EO40&gt;EP40,EO55,IF(EP40&gt;EO40,EP55)))*$F$7*$AL55</f>
        <v>0</v>
      </c>
      <c r="NS55" s="13">
        <f t="shared" ref="NS55:NS62" si="361">COUNTIF(INDEX($AN$55:$AN$62,,),IF(ER40&gt;ES40,ER55,IF(ES40&gt;ER40,ES55)))*$F$7*$AL55</f>
        <v>0</v>
      </c>
      <c r="NT55" s="13">
        <f t="shared" ref="NT55:NT62" si="362">COUNTIF(INDEX($AN$55:$AN$62,,),IF(EU40&gt;EV40,EU55,IF(EV40&gt;EU40,EV55)))*$F$7*$AL55</f>
        <v>0</v>
      </c>
      <c r="NU55" s="13">
        <f t="shared" ref="NU55:NU62" si="363">COUNTIF(INDEX($AN$55:$AN$62,,),IF(EX40&gt;EY40,EX55,IF(EY40&gt;EX40,EY55)))*$F$7*$AL55</f>
        <v>0</v>
      </c>
      <c r="NV55" s="13">
        <f t="shared" ref="NV55:NV62" si="364">COUNTIF(INDEX($AN$55:$AN$62,,),IF(FA40&gt;FB40,FA55,IF(FB40&gt;FA40,FB55)))*$F$7*$AL55</f>
        <v>0</v>
      </c>
      <c r="NW55" s="13">
        <f t="shared" ref="NW55:NW62" si="365">COUNTIF(INDEX($AN$55:$AN$62,,),IF(FD40&gt;FE40,FD55,IF(FE40&gt;FD40,FE55)))*$F$7*$AL55</f>
        <v>0</v>
      </c>
      <c r="NX55" s="13">
        <f t="shared" ref="NX55:NX62" si="366">COUNTIF(INDEX($AN$55:$AN$62,,),IF(FG40&gt;FH40,FG55,IF(FH40&gt;FG40,FH55)))*$F$7*$AL55</f>
        <v>0</v>
      </c>
      <c r="NY55" s="13">
        <f t="shared" ref="NY55:NY62" si="367">COUNTIF(INDEX($AN$55:$AN$62,,),IF(FJ40&gt;FK40,FJ55,IF(FK40&gt;FJ40,FK55)))*$F$7*$AL55</f>
        <v>0</v>
      </c>
      <c r="NZ55" s="13">
        <f t="shared" ref="NZ55:NZ62" si="368">COUNTIF(INDEX($AN$55:$AN$62,,),IF(FM40&gt;FN40,FM55,IF(FN40&gt;FM40,FN55)))*$F$7*$AL55</f>
        <v>0</v>
      </c>
      <c r="OA55" s="13">
        <f t="shared" ref="OA55:OA62" si="369">COUNTIF(INDEX($AN$55:$AN$62,,),IF(FP40&gt;FQ40,FP55,IF(FQ40&gt;FP40,FQ55)))*$F$7*$AL55</f>
        <v>0</v>
      </c>
      <c r="OB55" s="13">
        <f t="shared" ref="OB55:OB62" si="370">COUNTIF(INDEX($AN$55:$AN$62,,),IF(FS40&gt;FT40,FS55,IF(FT40&gt;FS40,FT55)))*$F$7*$AL55</f>
        <v>0</v>
      </c>
      <c r="OC55" s="13">
        <f t="shared" ref="OC55:OC62" si="371">COUNTIF(INDEX($AN$55:$AN$62,,),IF(FV40&gt;FW40,FV55,IF(FW40&gt;FV40,FW55)))*$F$7*$AL55</f>
        <v>0</v>
      </c>
      <c r="OD55" s="13">
        <f t="shared" ref="OD55:OD62" si="372">COUNTIF(INDEX($AN$55:$AN$62,,),IF(FY40&gt;FZ40,FY55,IF(FZ40&gt;FY40,FZ55)))*$F$7*$AL55</f>
        <v>0</v>
      </c>
      <c r="OE55" s="13">
        <f t="shared" ref="OE55:OE62" si="373">COUNTIF(INDEX($AN$55:$AN$62,,),IF(GB40&gt;GC40,GB55,IF(GC40&gt;GB40,GC55)))*$F$7*$AL55</f>
        <v>0</v>
      </c>
      <c r="OF55" s="13">
        <f t="shared" ref="OF55:OF62" si="374">COUNTIF(INDEX($AN$55:$AN$62,,),IF(GE40&gt;GF40,GE55,IF(GF40&gt;GE40,GF55)))*$F$7*$AL55</f>
        <v>0</v>
      </c>
      <c r="OG55" s="13">
        <f t="shared" ref="OG55:OG62" si="375">COUNTIF(INDEX($AN$55:$AN$62,,),IF(GH40&gt;GI40,GH55,IF(GI40&gt;GH40,GI55)))*$F$7*$AL55</f>
        <v>0</v>
      </c>
      <c r="OH55" s="13">
        <f t="shared" ref="OH55:OH62" si="376">COUNTIF(INDEX($AN$55:$AN$62,,),IF(GK40&gt;GL40,GK55,IF(GL40&gt;GK40,GL55)))*$F$7*$AL55</f>
        <v>0</v>
      </c>
      <c r="OI55" s="13">
        <f t="shared" ref="OI55:OI62" si="377">COUNTIF(INDEX($AN$55:$AN$62,,),IF(GN40&gt;GO40,GN55,IF(GO40&gt;GN40,GO55)))*$F$7*$AL55</f>
        <v>0</v>
      </c>
      <c r="OJ55" s="13">
        <f t="shared" ref="OJ55:OJ62" si="378">COUNTIF(INDEX($AN$55:$AN$62,,),IF(GQ40&gt;GR40,GQ55,IF(GR40&gt;GQ40,GR55)))*$F$7*$AL55</f>
        <v>0</v>
      </c>
      <c r="OK55" s="13">
        <f t="shared" ref="OK55:OK62" si="379">COUNTIF(INDEX($AN$55:$AN$62,,),IF(GT40&gt;GU40,GT55,IF(GU40&gt;GT40,GU55)))*$F$7*$AL55</f>
        <v>0</v>
      </c>
      <c r="OL55" s="13">
        <f t="shared" ref="OL55:OL62" si="380">COUNTIF(INDEX($AN$55:$AN$62,,),IF(GW40&gt;GX40,GW55,IF(GX40&gt;GW40,GX55)))*$F$7*$AL55</f>
        <v>0</v>
      </c>
      <c r="OM55" s="13">
        <f t="shared" ref="OM55:OM62" si="381">COUNTIF(INDEX($AN$55:$AN$62,,),IF(GZ40&gt;HA40,GZ55,IF(HA40&gt;GZ40,HA55)))*$F$7*$AL55</f>
        <v>0</v>
      </c>
      <c r="ON55" s="13">
        <f t="shared" ref="ON55:ON62" si="382">COUNTIF(INDEX($AN$55:$AN$62,,),IF(HC40&gt;HD40,HC55,IF(HD40&gt;HC40,HD55)))*$F$7*$AL55</f>
        <v>0</v>
      </c>
      <c r="OO55" s="13">
        <f t="shared" ref="OO55:OO62" si="383">COUNTIF(INDEX($AN$55:$AN$62,,),IF(HF40&gt;HG40,HF55,IF(HG40&gt;HF40,HG55)))*$F$7*$AL55</f>
        <v>0</v>
      </c>
      <c r="OP55" s="13">
        <f t="shared" ref="OP55:OP62" si="384">COUNTIF(INDEX($AN$55:$AN$62,,),IF(HI40&gt;HJ40,HI55,IF(HJ40&gt;HI40,HJ55)))*$F$7*$AL55</f>
        <v>0</v>
      </c>
      <c r="OQ55" s="13">
        <f t="shared" ref="OQ55:OQ62" si="385">COUNTIF(INDEX($AN$55:$AN$62,,),IF(HL40&gt;HM40,HL55,IF(HM40&gt;HL40,HM55)))*$F$7*$AL55</f>
        <v>0</v>
      </c>
      <c r="OR55" s="13">
        <f t="shared" ref="OR55:OR62" si="386">COUNTIF(INDEX($AN$55:$AN$62,,),IF(HO40&gt;HP40,HO55,IF(HP40&gt;HO40,HP55)))*$F$7*$AL55</f>
        <v>0</v>
      </c>
      <c r="OS55" s="13">
        <f t="shared" ref="OS55:OS62" si="387">COUNTIF(INDEX($AN$55:$AN$62,,),IF(HR40&gt;HS40,HR55,IF(HS40&gt;HR40,HS55)))*$F$7*$AL55</f>
        <v>0</v>
      </c>
      <c r="OT55" s="13">
        <f t="shared" ref="OT55:OT62" si="388">COUNTIF(INDEX($AN$55:$AN$62,,),IF(HU40&gt;HV40,HU55,IF(HV40&gt;HU40,HV55)))*$F$7*$AL55</f>
        <v>0</v>
      </c>
      <c r="OU55" s="13">
        <f t="shared" ref="OU55:OU62" si="389">COUNTIF(INDEX($AN$55:$AN$62,,),IF(HX40&gt;HY40,HX55,IF(HY40&gt;HX40,HY55)))*$F$7*$AL55</f>
        <v>0</v>
      </c>
      <c r="OV55" s="13">
        <f t="shared" ref="OV55:OV62" si="390">COUNTIF(INDEX($AN$55:$AN$62,,),IF(IA40&gt;IB40,IA55,IF(IB40&gt;IA40,IB55)))*$F$7*$AL55</f>
        <v>0</v>
      </c>
      <c r="OW55" s="13">
        <f t="shared" ref="OW55:OW62" si="391">COUNTIF(INDEX($AN$55:$AN$62,,),IF(ID40&gt;IE40,ID55,IF(IE40&gt;ID40,IE55)))*$F$7*$AL55</f>
        <v>0</v>
      </c>
      <c r="OX55" s="13">
        <f t="shared" ref="OX55:OX62" si="392">COUNTIF(INDEX($AN$55:$AN$62,,),IF(IG40&gt;IH40,IG55,IF(IH40&gt;IG40,IH55)))*$F$7*$AL55</f>
        <v>0</v>
      </c>
      <c r="OY55" s="13">
        <f t="shared" ref="OY55:OY62" si="393">COUNTIF(INDEX($AN$55:$AN$62,,),IF(IJ40&gt;IK40,IJ55,IF(IK40&gt;IJ40,IK55)))*$F$7*$AL55</f>
        <v>0</v>
      </c>
      <c r="OZ55" s="13">
        <f t="shared" ref="OZ55:OZ62" si="394">COUNTIF(INDEX($AN$55:$AN$62,,),IF(IM40&gt;IN40,IM55,IF(IN40&gt;IM40,IN55)))*$F$7*$AL55</f>
        <v>0</v>
      </c>
      <c r="PA55" s="13">
        <f t="shared" ref="PA55:PA62" si="395">COUNTIF(INDEX($AN$55:$AN$62,,),IF(IP40&gt;IQ40,IP55,IF(IQ40&gt;IP40,IQ55)))*$F$7*$AL55</f>
        <v>0</v>
      </c>
      <c r="PB55" s="13">
        <f t="shared" ref="PB55:PB62" si="396">COUNTIF(INDEX($AN$55:$AN$62,,),IF(IS40&gt;IT40,IS55,IF(IT40&gt;IS40,IT55)))*$F$7*$AL55</f>
        <v>0</v>
      </c>
      <c r="PC55" s="13">
        <f t="shared" ref="PC55:PC62" si="397">COUNTIF(INDEX($AN$55:$AN$62,,),IF(IV40&gt;IW40,IV55,IF(IW40&gt;IV40,IW55)))*$F$7*$AL55</f>
        <v>0</v>
      </c>
      <c r="PD55" s="13">
        <f t="shared" ref="PD55:PD62" si="398">COUNTIF(INDEX($AN$55:$AN$62,,),IF(IY40&gt;IZ40,IY55,IF(IZ40&gt;IY40,IZ55)))*$F$7*$AL55</f>
        <v>0</v>
      </c>
      <c r="PE55" s="13">
        <f t="shared" ref="PE55:PE62" si="399">COUNTIF(INDEX($AN$55:$AN$62,,),IF(JB40&gt;JC40,JB55,IF(JC40&gt;JB40,JC55)))*$F$7*$AL55</f>
        <v>0</v>
      </c>
      <c r="PF55" s="13">
        <f t="shared" ref="PF55:PF62" si="400">COUNTIF(INDEX($AN$55:$AN$62,,),IF(JE40&gt;JF40,JE55,IF(JF40&gt;JE40,JF55)))*$F$7*$AL55</f>
        <v>0</v>
      </c>
      <c r="PG55" s="13">
        <f t="shared" ref="PG55:PG62" si="401">COUNTIF(INDEX($AN$55:$AN$62,,),IF(JH40&gt;JI40,JH55,IF(JI40&gt;JH40,JI55)))*$F$7*$AL55</f>
        <v>0</v>
      </c>
      <c r="PH55" s="13">
        <f t="shared" ref="PH55:PH62" si="402">COUNTIF(INDEX($AN$55:$AN$62,,),IF(JK40&gt;JL40,JK55,IF(JL40&gt;JK40,JL55)))*$F$7*$AL55</f>
        <v>0</v>
      </c>
      <c r="PI55" s="13">
        <f t="shared" ref="PI55:PI62" si="403">COUNTIF(INDEX($AN$55:$AN$62,,),IF(JN40&gt;JO40,JN55,IF(JO40&gt;JN40,JO55)))*$F$7*$AL55</f>
        <v>0</v>
      </c>
      <c r="PJ55" s="13">
        <f t="shared" ref="PJ55:PJ62" si="404">COUNTIF(INDEX($AN$55:$AN$62,,),IF(JQ40&gt;JR40,JQ55,IF(JR40&gt;JQ40,JR55)))*$F$7*$AL55</f>
        <v>0</v>
      </c>
      <c r="PK55" s="13">
        <f t="shared" ref="PK55:PK62" si="405">COUNTIF(INDEX($AN$55:$AN$62,,),IF(JT40&gt;JU40,JT55,IF(JU40&gt;JT40,JU55)))*$F$7*$AL55</f>
        <v>0</v>
      </c>
      <c r="PL55" s="13">
        <f t="shared" ref="PL55:PL62" si="406">COUNTIF(INDEX($AN$55:$AN$62,,),IF(JW40&gt;JX40,JW55,IF(JX40&gt;JW40,JX55)))*$F$7*$AL55</f>
        <v>0</v>
      </c>
      <c r="PM55" s="13">
        <f t="shared" ref="PM55:PM62" si="407">COUNTIF(INDEX($AN$55:$AN$62,,),IF(JZ40&gt;KA40,JZ55,IF(KA40&gt;JZ40,KA55)))*$F$7*$AL55</f>
        <v>0</v>
      </c>
      <c r="PN55" s="13">
        <f t="shared" ref="PN55:PN62" si="408">COUNTIF(INDEX($AN$55:$AN$62,,),IF(KC40&gt;KD40,KC55,IF(KD40&gt;KC40,KD55)))*$F$7*$AL55</f>
        <v>0</v>
      </c>
      <c r="PO55" s="13">
        <f t="shared" ref="PO55:PO62" si="409">COUNTIF(INDEX($AN$55:$AN$62,,),IF(KF40&gt;KG40,KF55,IF(KG40&gt;KF40,KG55)))*$F$7*$AL55</f>
        <v>0</v>
      </c>
      <c r="PP55" s="13">
        <f t="shared" ref="PP55:PP62" si="410">COUNTIF(INDEX($AN$55:$AN$62,,),IF(KI40&gt;KJ40,KI55,IF(KJ40&gt;KI40,KJ55)))*$F$7*$AL55</f>
        <v>0</v>
      </c>
      <c r="PQ55" s="13">
        <f t="shared" ref="PQ55:PQ62" si="411">COUNTIF(INDEX($AN$55:$AN$62,,),IF(KL40&gt;KM40,KL55,IF(KM40&gt;KL40,KM55)))*$F$7*$AL55</f>
        <v>0</v>
      </c>
      <c r="PR55" s="13">
        <f t="shared" ref="PR55:PR62" si="412">COUNTIF(INDEX($AN$55:$AN$62,,),IF(KO40&gt;KP40,KO55,IF(KP40&gt;KO40,KP55)))*$F$7*$AL55</f>
        <v>0</v>
      </c>
      <c r="PS55" s="13">
        <f t="shared" ref="PS55:PS62" si="413">COUNTIF(INDEX($AN$55:$AN$62,,),IF(KR40&gt;KS40,KR55,IF(KS40&gt;KR40,KS55)))*$F$7*$AL55</f>
        <v>0</v>
      </c>
      <c r="PT55" s="13">
        <f t="shared" ref="PT55:PT62" si="414">COUNTIF(INDEX($AN$55:$AN$62,,),IF(KU40&gt;KV40,KU55,IF(KV40&gt;KU40,KV55)))*$F$7*$AL55</f>
        <v>0</v>
      </c>
      <c r="PU55" s="13">
        <f t="shared" ref="PU55:PU62" si="415">COUNTIF(INDEX($AN$55:$AN$62,,),IF(KX40&gt;KY40,KX55,IF(KY40&gt;KX40,KY55)))*$F$7*$AL55</f>
        <v>0</v>
      </c>
      <c r="PV55" s="13">
        <f t="shared" ref="PV55:PV62" si="416">COUNTIF(INDEX($AN$55:$AN$62,,),IF(LA40&gt;LB40,LA55,IF(LB40&gt;LA40,LB55)))*$F$7*$AL55</f>
        <v>0</v>
      </c>
      <c r="PW55" s="13">
        <f t="shared" ref="PW55:PW62" si="417">COUNTIF(INDEX($AN$55:$AN$62,,),IF(LD40&gt;LE40,LD55,IF(LE40&gt;LD40,LE55)))*$F$7*$AL55</f>
        <v>0</v>
      </c>
      <c r="PX55" s="13">
        <f t="shared" ref="PX55:PX62" si="418">COUNTIF(INDEX($AN$55:$AN$62,,),IF(LG40&gt;LH40,LG55,IF(LH40&gt;LG40,LH55)))*$F$7*$AL55</f>
        <v>0</v>
      </c>
      <c r="PY55" s="13">
        <f t="shared" ref="PY55:PY62" si="419">COUNTIF(INDEX($AN$55:$AN$62,,),IF(LJ40&gt;LK40,LJ55,IF(LK40&gt;LJ40,LK55)))*$F$7*$AL55</f>
        <v>0</v>
      </c>
      <c r="PZ55" s="13">
        <f t="shared" ref="PZ55:PZ62" si="420">COUNTIF(INDEX($AN$55:$AN$62,,),IF(LM40&gt;LN40,LM55,IF(LN40&gt;LM40,LN55)))*$F$7*$AL55</f>
        <v>0</v>
      </c>
      <c r="QA55" s="13">
        <f t="shared" ref="QA55:QA62" si="421">COUNTIF(INDEX($AN$55:$AN$62,,),IF(LP40&gt;LQ40,LP55,IF(LQ40&gt;LP40,LQ55)))*$F$7*$AL55</f>
        <v>0</v>
      </c>
      <c r="QB55" s="13">
        <f t="shared" ref="QB55:QB62" si="422">COUNTIF(INDEX($AN$55:$AN$62,,),IF(LS40&gt;LT40,LS55,IF(LT40&gt;LS40,LT55)))*$F$7*$AL55</f>
        <v>0</v>
      </c>
      <c r="QC55" s="13">
        <f t="shared" ref="QC55:QC62" si="423">COUNTIF(INDEX($AN$55:$AN$62,,),IF(LV40&gt;LW40,LV55,IF(LW40&gt;LV40,LW55)))*$F$7*$AL55</f>
        <v>0</v>
      </c>
      <c r="QD55" s="13">
        <f t="shared" ref="QD55:QD62" si="424">COUNTIF(INDEX($AN$55:$AN$62,,),IF(LY40&gt;LZ40,LY55,IF(LZ40&gt;LY40,LZ55)))*$F$7*$AL55</f>
        <v>0</v>
      </c>
      <c r="QE55" s="13">
        <f t="shared" ref="QE55:QE62" si="425">COUNTIF(INDEX($AN$55:$AN$62,,),IF(MB40&gt;MC40,MB55,IF(MC40&gt;MB40,MC55)))*$F$7*$AL55</f>
        <v>0</v>
      </c>
      <c r="QF55" s="13">
        <f t="shared" ref="QF55:QF62" si="426">COUNTIF(INDEX($AN$55:$AN$62,,),IF(ME40&gt;MF40,ME55,IF(MF40&gt;ME40,MF55)))*$F$7*$AL55</f>
        <v>0</v>
      </c>
      <c r="QN55" s="13">
        <f>RANK(QQ55,$QQ$4:$QQ$69)+COUNTIF(QQ$4:QQ55,QQ55)-1</f>
        <v>52</v>
      </c>
      <c r="QO55" s="29">
        <f t="array" ref="QO55">SUM(IF(QQ55&lt;$QQ$4:$QQ$69,1/COUNTIF($QQ$4:$QQ$69,$QQ$4:$QQ$69)))+1</f>
        <v>1</v>
      </c>
      <c r="QP55" s="11" t="str">
        <f>Sheet3!R53</f>
        <v>O. Giroud (France)</v>
      </c>
      <c r="QQ55" s="13">
        <f t="shared" si="226"/>
        <v>0</v>
      </c>
    </row>
    <row r="56" spans="1:463">
      <c r="J56" s="10">
        <f t="shared" si="222"/>
        <v>53</v>
      </c>
      <c r="K56" s="39" t="str">
        <f>IFERROR(IF(L56="","",IF(ISNUMBER(MATCH(HLOOKUP($J56,$MK$74:$QF$89,($QG$79-$QG$74+1),0),K$4:K55,0)),"",HLOOKUP($J56,$MK$74:$QF$89,($QG$79-$QG$74+1),0))),"")</f>
        <v/>
      </c>
      <c r="L56" s="40" t="str">
        <f t="shared" si="215"/>
        <v/>
      </c>
      <c r="M56" s="41" t="str">
        <f t="array" ref="M56">IFERROR(IF(HLOOKUP($J56,$MK$74:$QF$89,($QG$83-$QG$74+1),0)=0,"",HLOOKUP($J56,$MK$74:$QF$89,($QG$83-$QG$74+1),0)),0)</f>
        <v/>
      </c>
      <c r="N56" s="10"/>
      <c r="O56" s="10">
        <f t="shared" si="223"/>
        <v>53</v>
      </c>
      <c r="P56" s="39" t="str">
        <f>IFERROR(IF(Q56="","",IF(ISNUMBER(MATCH(HLOOKUP($T56,$MK$75:$OP$89,($QG$80-$QG$75+1),0),P$4:P55,0)),"",HLOOKUP($T56,$MK$75:$OP$89,($QG$80-$QG$75+1),0))),"")</f>
        <v/>
      </c>
      <c r="Q56" s="40" t="str">
        <f t="shared" si="217"/>
        <v/>
      </c>
      <c r="R56" s="41" t="str">
        <f t="array" ref="R56">IFERROR(IF(HLOOKUP($O56,$MK$75:$QF$89,($QG$89-$QG$75+1),0)=0,"",HLOOKUP($O56,$MK$75:$QF$89,($QG$89-$QG$75+1),0)),0)</f>
        <v/>
      </c>
      <c r="S56" s="10"/>
      <c r="T56" s="10">
        <f t="shared" si="224"/>
        <v>53</v>
      </c>
      <c r="U56" s="39" t="str">
        <f>IFERROR(IF(V56="","",IF(ISNUMBER(MATCH(HLOOKUP($O56,$MK$76:$QF$89,($QG$81-$QG$76+1),0),U$4:U55,0)),"",HLOOKUP($O56,$MK$76:$QF$89,($QG$81-$QG$76+1),0))),"")</f>
        <v/>
      </c>
      <c r="V56" s="40" t="str">
        <f t="shared" si="225"/>
        <v/>
      </c>
      <c r="W56" s="41" t="str">
        <f t="array" ref="W56">IFERROR(IF(HLOOKUP($T56,$MK$76:$QF$89,($QG$87-$QG$76+1),0)=0,"",HLOOKUP($T56,$MK$76:$QF$89,($QG$87-$QG$76+1),0)),0)</f>
        <v/>
      </c>
      <c r="Y56" s="9">
        <v>25</v>
      </c>
      <c r="Z56" s="39" t="str">
        <f>IFERROR(IF(AA56="","",IF(ISNUMBER(MATCH(VLOOKUP($Y57,$QN$4:$QQ$69,2,0),Z$31:Z55,0)),"",VLOOKUP($Y57,$QN$4:$QQ$69,2,0))),"")</f>
        <v/>
      </c>
      <c r="AA56" s="40" t="str">
        <f t="shared" si="219"/>
        <v/>
      </c>
      <c r="AB56" s="42" t="str">
        <f t="shared" si="220"/>
        <v/>
      </c>
      <c r="AC56" s="43" t="str">
        <f t="shared" si="221"/>
        <v/>
      </c>
      <c r="AE56" s="29">
        <f t="array" ref="AE56">IFERROR(SUM(IF(AG56&lt;$AG$4:$AG$69,1/COUNTIF($AG$4:$AG$69,$AG$4:$AG$69)))+1,0)</f>
        <v>1</v>
      </c>
      <c r="AF56" s="44" t="str">
        <f>Sheet3!R54</f>
        <v>P. Pogba (France)</v>
      </c>
      <c r="AG56" s="45">
        <v>0</v>
      </c>
      <c r="AH56" s="29">
        <f t="shared" si="212"/>
        <v>15</v>
      </c>
      <c r="AL56" s="13">
        <f t="shared" ref="AL56:AL69" si="427">AL41</f>
        <v>1</v>
      </c>
      <c r="AM56" s="11" t="s">
        <v>2566</v>
      </c>
      <c r="AN56" s="11" t="str">
        <f>IFERROR(VLOOKUP('Euro 2016'!BB62,Sheet2!$A:$B,2,0),"")</f>
        <v>Wales</v>
      </c>
      <c r="AT56" s="46"/>
      <c r="AU56" s="47"/>
      <c r="AV56" s="55"/>
      <c r="AW56" s="48"/>
      <c r="AX56" s="49"/>
      <c r="AY56" s="55"/>
      <c r="AZ56" s="46"/>
      <c r="BA56" s="47"/>
      <c r="BB56" s="55"/>
      <c r="BC56" s="48"/>
      <c r="BD56" s="49"/>
      <c r="BE56" s="55"/>
      <c r="BF56" s="46"/>
      <c r="BG56" s="47"/>
      <c r="BH56" s="55"/>
      <c r="BI56" s="48"/>
      <c r="BJ56" s="49"/>
      <c r="BK56" s="55"/>
      <c r="BL56" s="46"/>
      <c r="BM56" s="47"/>
      <c r="BN56" s="55"/>
      <c r="BO56" s="48"/>
      <c r="BP56" s="49"/>
      <c r="BQ56" s="55"/>
      <c r="BR56" s="46"/>
      <c r="BS56" s="47"/>
      <c r="BT56" s="55"/>
      <c r="BU56" s="48"/>
      <c r="BV56" s="49"/>
      <c r="BW56" s="55"/>
      <c r="BX56" s="46"/>
      <c r="BY56" s="47"/>
      <c r="BZ56" s="55"/>
      <c r="CA56" s="48"/>
      <c r="CB56" s="49"/>
      <c r="CC56" s="55"/>
      <c r="CD56" s="46"/>
      <c r="CE56" s="47"/>
      <c r="CF56" s="55"/>
      <c r="CG56" s="48"/>
      <c r="CH56" s="49"/>
      <c r="CI56" s="55"/>
      <c r="CJ56" s="46"/>
      <c r="CK56" s="47"/>
      <c r="CL56" s="55"/>
      <c r="CM56" s="48"/>
      <c r="CN56" s="49"/>
      <c r="CO56" s="55"/>
      <c r="CP56" s="46"/>
      <c r="CQ56" s="47"/>
      <c r="CR56" s="55"/>
      <c r="CS56" s="48"/>
      <c r="CT56" s="49"/>
      <c r="CU56" s="55"/>
      <c r="CV56" s="46"/>
      <c r="CW56" s="47"/>
      <c r="CX56" s="55"/>
      <c r="CY56" s="48"/>
      <c r="CZ56" s="49"/>
      <c r="DA56" s="55"/>
      <c r="DB56" s="46"/>
      <c r="DC56" s="47"/>
      <c r="DD56" s="55"/>
      <c r="DE56" s="48"/>
      <c r="DF56" s="49"/>
      <c r="DG56" s="55"/>
      <c r="DH56" s="46"/>
      <c r="DI56" s="47"/>
      <c r="DJ56" s="55"/>
      <c r="DK56" s="48"/>
      <c r="DL56" s="49"/>
      <c r="DM56" s="55"/>
      <c r="DN56" s="46"/>
      <c r="DO56" s="47"/>
      <c r="DP56" s="55"/>
      <c r="DQ56" s="48"/>
      <c r="DR56" s="49"/>
      <c r="DS56" s="55"/>
      <c r="DT56" s="46"/>
      <c r="DU56" s="47"/>
      <c r="DV56" s="55"/>
      <c r="DW56" s="48"/>
      <c r="DX56" s="49"/>
      <c r="DY56" s="55"/>
      <c r="DZ56" s="46"/>
      <c r="EA56" s="47"/>
      <c r="EB56" s="55"/>
      <c r="EC56" s="48"/>
      <c r="ED56" s="49"/>
      <c r="EE56" s="55"/>
      <c r="EF56" s="46"/>
      <c r="EG56" s="47"/>
      <c r="EH56" s="55"/>
      <c r="EI56" s="48"/>
      <c r="EJ56" s="49"/>
      <c r="EK56" s="55"/>
      <c r="EL56" s="46"/>
      <c r="EM56" s="47"/>
      <c r="EN56" s="55"/>
      <c r="EO56" s="48"/>
      <c r="EP56" s="49"/>
      <c r="EQ56" s="55"/>
      <c r="ER56" s="46"/>
      <c r="ES56" s="47"/>
      <c r="ET56" s="55"/>
      <c r="EU56" s="48"/>
      <c r="EV56" s="49"/>
      <c r="EW56" s="55"/>
      <c r="EX56" s="46"/>
      <c r="EY56" s="47"/>
      <c r="EZ56" s="55"/>
      <c r="FA56" s="48"/>
      <c r="FB56" s="49"/>
      <c r="FC56" s="55"/>
      <c r="FD56" s="46"/>
      <c r="FE56" s="47"/>
      <c r="FF56" s="55"/>
      <c r="FG56" s="48"/>
      <c r="FH56" s="49"/>
      <c r="FI56" s="55"/>
      <c r="FJ56" s="46"/>
      <c r="FK56" s="47"/>
      <c r="FL56" s="55"/>
      <c r="FM56" s="48"/>
      <c r="FN56" s="49"/>
      <c r="FO56" s="55"/>
      <c r="FP56" s="46"/>
      <c r="FQ56" s="47"/>
      <c r="FR56" s="55"/>
      <c r="FS56" s="48"/>
      <c r="FT56" s="49"/>
      <c r="FU56" s="55"/>
      <c r="FV56" s="46"/>
      <c r="FW56" s="47"/>
      <c r="FX56" s="55"/>
      <c r="FY56" s="48"/>
      <c r="FZ56" s="49"/>
      <c r="GA56" s="55"/>
      <c r="GB56" s="46"/>
      <c r="GC56" s="47"/>
      <c r="GD56" s="55"/>
      <c r="GE56" s="48"/>
      <c r="GF56" s="49"/>
      <c r="GG56" s="55"/>
      <c r="GH56" s="46"/>
      <c r="GI56" s="47"/>
      <c r="GJ56" s="55"/>
      <c r="GK56" s="48"/>
      <c r="GL56" s="49"/>
      <c r="GM56" s="55"/>
      <c r="GN56" s="46"/>
      <c r="GO56" s="47"/>
      <c r="GP56" s="55"/>
      <c r="GQ56" s="48"/>
      <c r="GR56" s="49"/>
      <c r="GS56" s="55"/>
      <c r="GT56" s="46"/>
      <c r="GU56" s="47"/>
      <c r="GV56" s="55"/>
      <c r="GW56" s="48"/>
      <c r="GX56" s="49"/>
      <c r="GY56" s="55"/>
      <c r="GZ56" s="46"/>
      <c r="HA56" s="47"/>
      <c r="HB56" s="55"/>
      <c r="HC56" s="48"/>
      <c r="HD56" s="49"/>
      <c r="HE56" s="55"/>
      <c r="HF56" s="46"/>
      <c r="HG56" s="47"/>
      <c r="HH56" s="55"/>
      <c r="HI56" s="48"/>
      <c r="HJ56" s="49"/>
      <c r="HK56" s="55"/>
      <c r="HL56" s="46"/>
      <c r="HM56" s="47"/>
      <c r="HN56" s="55"/>
      <c r="HO56" s="48"/>
      <c r="HP56" s="49"/>
      <c r="HQ56" s="55"/>
      <c r="HR56" s="46"/>
      <c r="HS56" s="47"/>
      <c r="HT56" s="55"/>
      <c r="HU56" s="48"/>
      <c r="HV56" s="49"/>
      <c r="HW56" s="55"/>
      <c r="HX56" s="46"/>
      <c r="HY56" s="47"/>
      <c r="HZ56" s="55"/>
      <c r="IA56" s="48"/>
      <c r="IB56" s="49"/>
      <c r="IC56" s="55"/>
      <c r="ID56" s="46"/>
      <c r="IE56" s="47"/>
      <c r="IF56" s="55"/>
      <c r="IG56" s="48"/>
      <c r="IH56" s="49"/>
      <c r="II56" s="55"/>
      <c r="IJ56" s="46"/>
      <c r="IK56" s="47"/>
      <c r="IL56" s="55"/>
      <c r="IM56" s="48"/>
      <c r="IN56" s="49"/>
      <c r="IO56" s="55"/>
      <c r="IP56" s="46"/>
      <c r="IQ56" s="47"/>
      <c r="IR56" s="55"/>
      <c r="IS56" s="48"/>
      <c r="IT56" s="49"/>
      <c r="IU56" s="55"/>
      <c r="IV56" s="46"/>
      <c r="IW56" s="47"/>
      <c r="IX56" s="55"/>
      <c r="IY56" s="48"/>
      <c r="IZ56" s="49"/>
      <c r="JA56" s="55"/>
      <c r="JB56" s="46"/>
      <c r="JC56" s="47"/>
      <c r="JD56" s="55"/>
      <c r="JE56" s="48"/>
      <c r="JF56" s="49"/>
      <c r="JG56" s="55"/>
      <c r="JH56" s="46"/>
      <c r="JI56" s="47"/>
      <c r="JJ56" s="55"/>
      <c r="JK56" s="48"/>
      <c r="JL56" s="49"/>
      <c r="JM56" s="55"/>
      <c r="JN56" s="46"/>
      <c r="JO56" s="47"/>
      <c r="JP56" s="55"/>
      <c r="JQ56" s="48"/>
      <c r="JR56" s="49"/>
      <c r="JS56" s="55"/>
      <c r="JT56" s="46"/>
      <c r="JU56" s="47"/>
      <c r="JV56" s="55"/>
      <c r="JW56" s="48"/>
      <c r="JX56" s="49"/>
      <c r="JY56" s="55"/>
      <c r="JZ56" s="46"/>
      <c r="KA56" s="47"/>
      <c r="KB56" s="55"/>
      <c r="KC56" s="48"/>
      <c r="KD56" s="49"/>
      <c r="KE56" s="55"/>
      <c r="KF56" s="46"/>
      <c r="KG56" s="47"/>
      <c r="KH56" s="55"/>
      <c r="KI56" s="48"/>
      <c r="KJ56" s="49"/>
      <c r="KK56" s="55"/>
      <c r="KL56" s="46"/>
      <c r="KM56" s="47"/>
      <c r="KN56" s="55"/>
      <c r="KO56" s="48"/>
      <c r="KP56" s="49"/>
      <c r="KQ56" s="55"/>
      <c r="KR56" s="46"/>
      <c r="KS56" s="47"/>
      <c r="KT56" s="55"/>
      <c r="KU56" s="48"/>
      <c r="KV56" s="49"/>
      <c r="KW56" s="55"/>
      <c r="KX56" s="46"/>
      <c r="KY56" s="47"/>
      <c r="KZ56" s="55"/>
      <c r="LA56" s="48"/>
      <c r="LB56" s="49"/>
      <c r="LC56" s="55"/>
      <c r="LD56" s="46"/>
      <c r="LE56" s="47"/>
      <c r="LF56" s="55"/>
      <c r="LG56" s="48"/>
      <c r="LH56" s="49"/>
      <c r="LI56" s="55"/>
      <c r="LJ56" s="46"/>
      <c r="LK56" s="47"/>
      <c r="LL56" s="55"/>
      <c r="LM56" s="48"/>
      <c r="LN56" s="49"/>
      <c r="LO56" s="55"/>
      <c r="LP56" s="46"/>
      <c r="LQ56" s="47"/>
      <c r="LR56" s="55"/>
      <c r="LS56" s="48"/>
      <c r="LT56" s="49"/>
      <c r="LU56" s="55"/>
      <c r="LV56" s="46"/>
      <c r="LW56" s="47"/>
      <c r="LX56" s="55"/>
      <c r="LY56" s="48"/>
      <c r="LZ56" s="49"/>
      <c r="MA56" s="55"/>
      <c r="MB56" s="46"/>
      <c r="MC56" s="47"/>
      <c r="MD56" s="55"/>
      <c r="ME56" s="48"/>
      <c r="MF56" s="49"/>
      <c r="MG56" s="55"/>
      <c r="MH56" s="55"/>
      <c r="MI56" s="55"/>
      <c r="MJ56" s="55"/>
      <c r="MK56" s="13">
        <f t="shared" si="327"/>
        <v>0</v>
      </c>
      <c r="ML56" s="13">
        <f t="shared" si="328"/>
        <v>0</v>
      </c>
      <c r="MM56" s="13">
        <f t="shared" si="329"/>
        <v>0</v>
      </c>
      <c r="MN56" s="13">
        <f t="shared" si="330"/>
        <v>0</v>
      </c>
      <c r="MO56" s="13">
        <f t="shared" si="331"/>
        <v>0</v>
      </c>
      <c r="MP56" s="13">
        <f t="shared" si="332"/>
        <v>0</v>
      </c>
      <c r="MQ56" s="13">
        <f t="shared" si="333"/>
        <v>0</v>
      </c>
      <c r="MR56" s="13">
        <f t="shared" si="334"/>
        <v>0</v>
      </c>
      <c r="MS56" s="13">
        <f t="shared" si="335"/>
        <v>0</v>
      </c>
      <c r="MT56" s="13">
        <f t="shared" si="336"/>
        <v>0</v>
      </c>
      <c r="MU56" s="13">
        <f t="shared" si="337"/>
        <v>0</v>
      </c>
      <c r="MV56" s="13">
        <f t="shared" si="338"/>
        <v>0</v>
      </c>
      <c r="MW56" s="13">
        <f t="shared" si="339"/>
        <v>0</v>
      </c>
      <c r="MX56" s="13">
        <f t="shared" si="340"/>
        <v>0</v>
      </c>
      <c r="MY56" s="13">
        <f t="shared" si="341"/>
        <v>0</v>
      </c>
      <c r="MZ56" s="13">
        <f t="shared" si="342"/>
        <v>0</v>
      </c>
      <c r="NA56" s="13">
        <f t="shared" si="343"/>
        <v>0</v>
      </c>
      <c r="NB56" s="13">
        <f t="shared" si="344"/>
        <v>0</v>
      </c>
      <c r="NC56" s="13">
        <f t="shared" si="345"/>
        <v>0</v>
      </c>
      <c r="ND56" s="13">
        <f t="shared" si="346"/>
        <v>0</v>
      </c>
      <c r="NE56" s="13">
        <f t="shared" si="347"/>
        <v>0</v>
      </c>
      <c r="NF56" s="13">
        <f t="shared" si="348"/>
        <v>0</v>
      </c>
      <c r="NG56" s="13">
        <f t="shared" si="349"/>
        <v>0</v>
      </c>
      <c r="NH56" s="13">
        <f t="shared" si="350"/>
        <v>0</v>
      </c>
      <c r="NI56" s="13">
        <f t="shared" si="351"/>
        <v>0</v>
      </c>
      <c r="NJ56" s="13">
        <f t="shared" si="352"/>
        <v>0</v>
      </c>
      <c r="NK56" s="13">
        <f t="shared" si="353"/>
        <v>0</v>
      </c>
      <c r="NL56" s="13">
        <f t="shared" si="354"/>
        <v>0</v>
      </c>
      <c r="NM56" s="13">
        <f t="shared" si="355"/>
        <v>0</v>
      </c>
      <c r="NN56" s="13">
        <f t="shared" si="356"/>
        <v>0</v>
      </c>
      <c r="NO56" s="13">
        <f t="shared" si="357"/>
        <v>0</v>
      </c>
      <c r="NP56" s="13">
        <f t="shared" si="358"/>
        <v>0</v>
      </c>
      <c r="NQ56" s="13">
        <f t="shared" si="359"/>
        <v>0</v>
      </c>
      <c r="NR56" s="13">
        <f t="shared" si="360"/>
        <v>0</v>
      </c>
      <c r="NS56" s="13">
        <f t="shared" si="361"/>
        <v>0</v>
      </c>
      <c r="NT56" s="13">
        <f t="shared" si="362"/>
        <v>0</v>
      </c>
      <c r="NU56" s="13">
        <f t="shared" si="363"/>
        <v>0</v>
      </c>
      <c r="NV56" s="13">
        <f t="shared" si="364"/>
        <v>0</v>
      </c>
      <c r="NW56" s="13">
        <f t="shared" si="365"/>
        <v>0</v>
      </c>
      <c r="NX56" s="13">
        <f t="shared" si="366"/>
        <v>0</v>
      </c>
      <c r="NY56" s="13">
        <f t="shared" si="367"/>
        <v>0</v>
      </c>
      <c r="NZ56" s="13">
        <f t="shared" si="368"/>
        <v>0</v>
      </c>
      <c r="OA56" s="13">
        <f t="shared" si="369"/>
        <v>0</v>
      </c>
      <c r="OB56" s="13">
        <f t="shared" si="370"/>
        <v>0</v>
      </c>
      <c r="OC56" s="13">
        <f t="shared" si="371"/>
        <v>0</v>
      </c>
      <c r="OD56" s="13">
        <f t="shared" si="372"/>
        <v>0</v>
      </c>
      <c r="OE56" s="13">
        <f t="shared" si="373"/>
        <v>0</v>
      </c>
      <c r="OF56" s="13">
        <f t="shared" si="374"/>
        <v>0</v>
      </c>
      <c r="OG56" s="13">
        <f t="shared" si="375"/>
        <v>0</v>
      </c>
      <c r="OH56" s="13">
        <f t="shared" si="376"/>
        <v>0</v>
      </c>
      <c r="OI56" s="13">
        <f t="shared" si="377"/>
        <v>0</v>
      </c>
      <c r="OJ56" s="13">
        <f t="shared" si="378"/>
        <v>0</v>
      </c>
      <c r="OK56" s="13">
        <f t="shared" si="379"/>
        <v>0</v>
      </c>
      <c r="OL56" s="13">
        <f t="shared" si="380"/>
        <v>0</v>
      </c>
      <c r="OM56" s="13">
        <f t="shared" si="381"/>
        <v>0</v>
      </c>
      <c r="ON56" s="13">
        <f t="shared" si="382"/>
        <v>0</v>
      </c>
      <c r="OO56" s="13">
        <f t="shared" si="383"/>
        <v>0</v>
      </c>
      <c r="OP56" s="13">
        <f t="shared" si="384"/>
        <v>0</v>
      </c>
      <c r="OQ56" s="13">
        <f t="shared" si="385"/>
        <v>0</v>
      </c>
      <c r="OR56" s="13">
        <f t="shared" si="386"/>
        <v>0</v>
      </c>
      <c r="OS56" s="13">
        <f t="shared" si="387"/>
        <v>0</v>
      </c>
      <c r="OT56" s="13">
        <f t="shared" si="388"/>
        <v>0</v>
      </c>
      <c r="OU56" s="13">
        <f t="shared" si="389"/>
        <v>0</v>
      </c>
      <c r="OV56" s="13">
        <f t="shared" si="390"/>
        <v>0</v>
      </c>
      <c r="OW56" s="13">
        <f t="shared" si="391"/>
        <v>0</v>
      </c>
      <c r="OX56" s="13">
        <f t="shared" si="392"/>
        <v>0</v>
      </c>
      <c r="OY56" s="13">
        <f t="shared" si="393"/>
        <v>0</v>
      </c>
      <c r="OZ56" s="13">
        <f t="shared" si="394"/>
        <v>0</v>
      </c>
      <c r="PA56" s="13">
        <f t="shared" si="395"/>
        <v>0</v>
      </c>
      <c r="PB56" s="13">
        <f t="shared" si="396"/>
        <v>0</v>
      </c>
      <c r="PC56" s="13">
        <f t="shared" si="397"/>
        <v>0</v>
      </c>
      <c r="PD56" s="13">
        <f t="shared" si="398"/>
        <v>0</v>
      </c>
      <c r="PE56" s="13">
        <f t="shared" si="399"/>
        <v>0</v>
      </c>
      <c r="PF56" s="13">
        <f t="shared" si="400"/>
        <v>0</v>
      </c>
      <c r="PG56" s="13">
        <f t="shared" si="401"/>
        <v>0</v>
      </c>
      <c r="PH56" s="13">
        <f t="shared" si="402"/>
        <v>0</v>
      </c>
      <c r="PI56" s="13">
        <f t="shared" si="403"/>
        <v>0</v>
      </c>
      <c r="PJ56" s="13">
        <f t="shared" si="404"/>
        <v>0</v>
      </c>
      <c r="PK56" s="13">
        <f t="shared" si="405"/>
        <v>0</v>
      </c>
      <c r="PL56" s="13">
        <f t="shared" si="406"/>
        <v>0</v>
      </c>
      <c r="PM56" s="13">
        <f t="shared" si="407"/>
        <v>0</v>
      </c>
      <c r="PN56" s="13">
        <f t="shared" si="408"/>
        <v>0</v>
      </c>
      <c r="PO56" s="13">
        <f t="shared" si="409"/>
        <v>0</v>
      </c>
      <c r="PP56" s="13">
        <f t="shared" si="410"/>
        <v>0</v>
      </c>
      <c r="PQ56" s="13">
        <f t="shared" si="411"/>
        <v>0</v>
      </c>
      <c r="PR56" s="13">
        <f t="shared" si="412"/>
        <v>0</v>
      </c>
      <c r="PS56" s="13">
        <f t="shared" si="413"/>
        <v>0</v>
      </c>
      <c r="PT56" s="13">
        <f t="shared" si="414"/>
        <v>0</v>
      </c>
      <c r="PU56" s="13">
        <f t="shared" si="415"/>
        <v>0</v>
      </c>
      <c r="PV56" s="13">
        <f t="shared" si="416"/>
        <v>0</v>
      </c>
      <c r="PW56" s="13">
        <f t="shared" si="417"/>
        <v>0</v>
      </c>
      <c r="PX56" s="13">
        <f t="shared" si="418"/>
        <v>0</v>
      </c>
      <c r="PY56" s="13">
        <f t="shared" si="419"/>
        <v>0</v>
      </c>
      <c r="PZ56" s="13">
        <f t="shared" si="420"/>
        <v>0</v>
      </c>
      <c r="QA56" s="13">
        <f t="shared" si="421"/>
        <v>0</v>
      </c>
      <c r="QB56" s="13">
        <f t="shared" si="422"/>
        <v>0</v>
      </c>
      <c r="QC56" s="13">
        <f t="shared" si="423"/>
        <v>0</v>
      </c>
      <c r="QD56" s="13">
        <f t="shared" si="424"/>
        <v>0</v>
      </c>
      <c r="QE56" s="13">
        <f t="shared" si="425"/>
        <v>0</v>
      </c>
      <c r="QF56" s="13">
        <f t="shared" si="426"/>
        <v>0</v>
      </c>
      <c r="QN56" s="13">
        <f>RANK(QQ56,$QQ$4:$QQ$69)+COUNTIF(QQ$4:QQ56,QQ56)-1</f>
        <v>53</v>
      </c>
      <c r="QO56" s="29">
        <f t="array" ref="QO56">SUM(IF(QQ56&lt;$QQ$4:$QQ$69,1/COUNTIF($QQ$4:$QQ$69,$QQ$4:$QQ$69)))+1</f>
        <v>1</v>
      </c>
      <c r="QP56" s="11" t="str">
        <f>Sheet3!R54</f>
        <v>P. Pogba (France)</v>
      </c>
      <c r="QQ56" s="13">
        <f t="shared" si="226"/>
        <v>0</v>
      </c>
    </row>
    <row r="57" spans="1:463">
      <c r="J57" s="10">
        <f t="shared" si="222"/>
        <v>54</v>
      </c>
      <c r="K57" s="39" t="str">
        <f>IFERROR(IF(L57="","",IF(ISNUMBER(MATCH(HLOOKUP($J57,$MK$74:$QF$89,($QG$79-$QG$74+1),0),K$4:K56,0)),"",HLOOKUP($J57,$MK$74:$QF$89,($QG$79-$QG$74+1),0))),"")</f>
        <v/>
      </c>
      <c r="L57" s="40" t="str">
        <f t="shared" si="215"/>
        <v/>
      </c>
      <c r="M57" s="41" t="str">
        <f t="array" ref="M57">IFERROR(IF(HLOOKUP($J57,$MK$74:$QF$89,($QG$83-$QG$74+1),0)=0,"",HLOOKUP($J57,$MK$74:$QF$89,($QG$83-$QG$74+1),0)),0)</f>
        <v/>
      </c>
      <c r="N57" s="10"/>
      <c r="O57" s="10">
        <f t="shared" si="223"/>
        <v>54</v>
      </c>
      <c r="P57" s="39" t="str">
        <f>IFERROR(IF(Q57="","",IF(ISNUMBER(MATCH(HLOOKUP($T57,$MK$75:$OP$89,($QG$80-$QG$75+1),0),P$4:P56,0)),"",HLOOKUP($T57,$MK$75:$OP$89,($QG$80-$QG$75+1),0))),"")</f>
        <v/>
      </c>
      <c r="Q57" s="40" t="str">
        <f t="shared" si="217"/>
        <v/>
      </c>
      <c r="R57" s="41" t="str">
        <f t="array" ref="R57">IFERROR(IF(HLOOKUP($O57,$MK$75:$QF$89,($QG$89-$QG$75+1),0)=0,"",HLOOKUP($O57,$MK$75:$QF$89,($QG$89-$QG$75+1),0)),0)</f>
        <v/>
      </c>
      <c r="S57" s="10"/>
      <c r="T57" s="10">
        <f t="shared" si="224"/>
        <v>54</v>
      </c>
      <c r="U57" s="39" t="str">
        <f>IFERROR(IF(V57="","",IF(ISNUMBER(MATCH(HLOOKUP($O57,$MK$76:$QF$89,($QG$81-$QG$76+1),0),U$4:U56,0)),"",HLOOKUP($O57,$MK$76:$QF$89,($QG$81-$QG$76+1),0))),"")</f>
        <v/>
      </c>
      <c r="V57" s="40" t="str">
        <f t="shared" si="225"/>
        <v/>
      </c>
      <c r="W57" s="41" t="str">
        <f t="array" ref="W57">IFERROR(IF(HLOOKUP($T57,$MK$76:$QF$89,($QG$87-$QG$76+1),0)=0,"",HLOOKUP($T57,$MK$76:$QF$89,($QG$87-$QG$76+1),0)),0)</f>
        <v/>
      </c>
      <c r="Y57" s="9">
        <v>26</v>
      </c>
      <c r="Z57" s="39" t="str">
        <f>IFERROR(IF(AA57="","",IF(ISNUMBER(MATCH(VLOOKUP($Y58,$QN$4:$QQ$69,2,0),Z$31:Z56,0)),"",VLOOKUP($Y58,$QN$4:$QQ$69,2,0))),"")</f>
        <v/>
      </c>
      <c r="AA57" s="40" t="str">
        <f t="shared" si="219"/>
        <v/>
      </c>
      <c r="AB57" s="42" t="str">
        <f t="shared" si="220"/>
        <v/>
      </c>
      <c r="AC57" s="43" t="str">
        <f t="shared" si="221"/>
        <v/>
      </c>
      <c r="AE57" s="29">
        <f t="array" ref="AE57">IFERROR(SUM(IF(AG57&lt;$AG$4:$AG$69,1/COUNTIF($AG$4:$AG$69,$AG$4:$AG$69)))+1,0)</f>
        <v>1</v>
      </c>
      <c r="AF57" s="44" t="str">
        <f>Sheet3!R55</f>
        <v xml:space="preserve">Pedro (Spain) </v>
      </c>
      <c r="AG57" s="45">
        <v>0</v>
      </c>
      <c r="AH57" s="29">
        <f t="shared" si="212"/>
        <v>15</v>
      </c>
      <c r="AL57" s="13">
        <f t="shared" si="427"/>
        <v>1</v>
      </c>
      <c r="AM57" s="11" t="s">
        <v>2567</v>
      </c>
      <c r="AN57" s="11" t="str">
        <f>IFERROR(VLOOKUP('Euro 2016'!BB63,Sheet2!$A:$B,2,0),"")</f>
        <v>Spain</v>
      </c>
      <c r="AT57" s="46"/>
      <c r="AU57" s="47"/>
      <c r="AV57" s="55"/>
      <c r="AW57" s="48"/>
      <c r="AX57" s="49"/>
      <c r="AY57" s="55"/>
      <c r="AZ57" s="46"/>
      <c r="BA57" s="47"/>
      <c r="BB57" s="55"/>
      <c r="BC57" s="48"/>
      <c r="BD57" s="49"/>
      <c r="BE57" s="55"/>
      <c r="BF57" s="46"/>
      <c r="BG57" s="47"/>
      <c r="BH57" s="55"/>
      <c r="BI57" s="48"/>
      <c r="BJ57" s="49"/>
      <c r="BK57" s="55"/>
      <c r="BL57" s="46"/>
      <c r="BM57" s="47"/>
      <c r="BN57" s="55"/>
      <c r="BO57" s="48"/>
      <c r="BP57" s="49"/>
      <c r="BQ57" s="55"/>
      <c r="BR57" s="46"/>
      <c r="BS57" s="47"/>
      <c r="BT57" s="55"/>
      <c r="BU57" s="48"/>
      <c r="BV57" s="49"/>
      <c r="BW57" s="55"/>
      <c r="BX57" s="46"/>
      <c r="BY57" s="47"/>
      <c r="BZ57" s="55"/>
      <c r="CA57" s="48"/>
      <c r="CB57" s="49"/>
      <c r="CC57" s="55"/>
      <c r="CD57" s="46"/>
      <c r="CE57" s="47"/>
      <c r="CF57" s="55"/>
      <c r="CG57" s="48"/>
      <c r="CH57" s="49"/>
      <c r="CI57" s="55"/>
      <c r="CJ57" s="46"/>
      <c r="CK57" s="47"/>
      <c r="CL57" s="55"/>
      <c r="CM57" s="48"/>
      <c r="CN57" s="49"/>
      <c r="CO57" s="55"/>
      <c r="CP57" s="46"/>
      <c r="CQ57" s="47"/>
      <c r="CR57" s="55"/>
      <c r="CS57" s="48"/>
      <c r="CT57" s="49"/>
      <c r="CU57" s="55"/>
      <c r="CV57" s="46"/>
      <c r="CW57" s="47"/>
      <c r="CX57" s="55"/>
      <c r="CY57" s="48"/>
      <c r="CZ57" s="49"/>
      <c r="DA57" s="55"/>
      <c r="DB57" s="46"/>
      <c r="DC57" s="47"/>
      <c r="DD57" s="55"/>
      <c r="DE57" s="48"/>
      <c r="DF57" s="49"/>
      <c r="DG57" s="55"/>
      <c r="DH57" s="46"/>
      <c r="DI57" s="47"/>
      <c r="DJ57" s="55"/>
      <c r="DK57" s="48"/>
      <c r="DL57" s="49"/>
      <c r="DM57" s="55"/>
      <c r="DN57" s="46"/>
      <c r="DO57" s="47"/>
      <c r="DP57" s="55"/>
      <c r="DQ57" s="48"/>
      <c r="DR57" s="49"/>
      <c r="DS57" s="55"/>
      <c r="DT57" s="46"/>
      <c r="DU57" s="47"/>
      <c r="DV57" s="55"/>
      <c r="DW57" s="48"/>
      <c r="DX57" s="49"/>
      <c r="DY57" s="55"/>
      <c r="DZ57" s="46"/>
      <c r="EA57" s="47"/>
      <c r="EB57" s="55"/>
      <c r="EC57" s="48"/>
      <c r="ED57" s="49"/>
      <c r="EE57" s="55"/>
      <c r="EF57" s="46"/>
      <c r="EG57" s="47"/>
      <c r="EH57" s="55"/>
      <c r="EI57" s="48"/>
      <c r="EJ57" s="49"/>
      <c r="EK57" s="55"/>
      <c r="EL57" s="46"/>
      <c r="EM57" s="47"/>
      <c r="EN57" s="55"/>
      <c r="EO57" s="48"/>
      <c r="EP57" s="49"/>
      <c r="EQ57" s="55"/>
      <c r="ER57" s="46"/>
      <c r="ES57" s="47"/>
      <c r="ET57" s="55"/>
      <c r="EU57" s="48"/>
      <c r="EV57" s="49"/>
      <c r="EW57" s="55"/>
      <c r="EX57" s="46"/>
      <c r="EY57" s="47"/>
      <c r="EZ57" s="55"/>
      <c r="FA57" s="48"/>
      <c r="FB57" s="49"/>
      <c r="FC57" s="55"/>
      <c r="FD57" s="46"/>
      <c r="FE57" s="47"/>
      <c r="FF57" s="55"/>
      <c r="FG57" s="48"/>
      <c r="FH57" s="49"/>
      <c r="FI57" s="55"/>
      <c r="FJ57" s="46"/>
      <c r="FK57" s="47"/>
      <c r="FL57" s="55"/>
      <c r="FM57" s="48"/>
      <c r="FN57" s="49"/>
      <c r="FO57" s="55"/>
      <c r="FP57" s="46"/>
      <c r="FQ57" s="47"/>
      <c r="FR57" s="55"/>
      <c r="FS57" s="48"/>
      <c r="FT57" s="49"/>
      <c r="FU57" s="55"/>
      <c r="FV57" s="46"/>
      <c r="FW57" s="47"/>
      <c r="FX57" s="55"/>
      <c r="FY57" s="48"/>
      <c r="FZ57" s="49"/>
      <c r="GA57" s="55"/>
      <c r="GB57" s="46"/>
      <c r="GC57" s="47"/>
      <c r="GD57" s="55"/>
      <c r="GE57" s="48"/>
      <c r="GF57" s="49"/>
      <c r="GG57" s="55"/>
      <c r="GH57" s="46"/>
      <c r="GI57" s="47"/>
      <c r="GJ57" s="55"/>
      <c r="GK57" s="48"/>
      <c r="GL57" s="49"/>
      <c r="GM57" s="55"/>
      <c r="GN57" s="46"/>
      <c r="GO57" s="47"/>
      <c r="GP57" s="55"/>
      <c r="GQ57" s="48"/>
      <c r="GR57" s="49"/>
      <c r="GS57" s="55"/>
      <c r="GT57" s="46"/>
      <c r="GU57" s="47"/>
      <c r="GV57" s="55"/>
      <c r="GW57" s="48"/>
      <c r="GX57" s="49"/>
      <c r="GY57" s="55"/>
      <c r="GZ57" s="46"/>
      <c r="HA57" s="47"/>
      <c r="HB57" s="55"/>
      <c r="HC57" s="48"/>
      <c r="HD57" s="49"/>
      <c r="HE57" s="55"/>
      <c r="HF57" s="46"/>
      <c r="HG57" s="47"/>
      <c r="HH57" s="55"/>
      <c r="HI57" s="48"/>
      <c r="HJ57" s="49"/>
      <c r="HK57" s="55"/>
      <c r="HL57" s="46"/>
      <c r="HM57" s="47"/>
      <c r="HN57" s="55"/>
      <c r="HO57" s="48"/>
      <c r="HP57" s="49"/>
      <c r="HQ57" s="55"/>
      <c r="HR57" s="46"/>
      <c r="HS57" s="47"/>
      <c r="HT57" s="55"/>
      <c r="HU57" s="48"/>
      <c r="HV57" s="49"/>
      <c r="HW57" s="55"/>
      <c r="HX57" s="46"/>
      <c r="HY57" s="47"/>
      <c r="HZ57" s="55"/>
      <c r="IA57" s="48"/>
      <c r="IB57" s="49"/>
      <c r="IC57" s="55"/>
      <c r="ID57" s="46"/>
      <c r="IE57" s="47"/>
      <c r="IF57" s="55"/>
      <c r="IG57" s="48"/>
      <c r="IH57" s="49"/>
      <c r="II57" s="55"/>
      <c r="IJ57" s="46"/>
      <c r="IK57" s="47"/>
      <c r="IL57" s="55"/>
      <c r="IM57" s="48"/>
      <c r="IN57" s="49"/>
      <c r="IO57" s="55"/>
      <c r="IP57" s="46"/>
      <c r="IQ57" s="47"/>
      <c r="IR57" s="55"/>
      <c r="IS57" s="48"/>
      <c r="IT57" s="49"/>
      <c r="IU57" s="55"/>
      <c r="IV57" s="46"/>
      <c r="IW57" s="47"/>
      <c r="IX57" s="55"/>
      <c r="IY57" s="48"/>
      <c r="IZ57" s="49"/>
      <c r="JA57" s="55"/>
      <c r="JB57" s="46"/>
      <c r="JC57" s="47"/>
      <c r="JD57" s="55"/>
      <c r="JE57" s="48"/>
      <c r="JF57" s="49"/>
      <c r="JG57" s="55"/>
      <c r="JH57" s="46"/>
      <c r="JI57" s="47"/>
      <c r="JJ57" s="55"/>
      <c r="JK57" s="48"/>
      <c r="JL57" s="49"/>
      <c r="JM57" s="55"/>
      <c r="JN57" s="46"/>
      <c r="JO57" s="47"/>
      <c r="JP57" s="55"/>
      <c r="JQ57" s="48"/>
      <c r="JR57" s="49"/>
      <c r="JS57" s="55"/>
      <c r="JT57" s="46"/>
      <c r="JU57" s="47"/>
      <c r="JV57" s="55"/>
      <c r="JW57" s="48"/>
      <c r="JX57" s="49"/>
      <c r="JY57" s="55"/>
      <c r="JZ57" s="46"/>
      <c r="KA57" s="47"/>
      <c r="KB57" s="55"/>
      <c r="KC57" s="48"/>
      <c r="KD57" s="49"/>
      <c r="KE57" s="55"/>
      <c r="KF57" s="46"/>
      <c r="KG57" s="47"/>
      <c r="KH57" s="55"/>
      <c r="KI57" s="48"/>
      <c r="KJ57" s="49"/>
      <c r="KK57" s="55"/>
      <c r="KL57" s="46"/>
      <c r="KM57" s="47"/>
      <c r="KN57" s="55"/>
      <c r="KO57" s="48"/>
      <c r="KP57" s="49"/>
      <c r="KQ57" s="55"/>
      <c r="KR57" s="46"/>
      <c r="KS57" s="47"/>
      <c r="KT57" s="55"/>
      <c r="KU57" s="48"/>
      <c r="KV57" s="49"/>
      <c r="KW57" s="55"/>
      <c r="KX57" s="46"/>
      <c r="KY57" s="47"/>
      <c r="KZ57" s="55"/>
      <c r="LA57" s="48"/>
      <c r="LB57" s="49"/>
      <c r="LC57" s="55"/>
      <c r="LD57" s="46"/>
      <c r="LE57" s="47"/>
      <c r="LF57" s="55"/>
      <c r="LG57" s="48"/>
      <c r="LH57" s="49"/>
      <c r="LI57" s="55"/>
      <c r="LJ57" s="46"/>
      <c r="LK57" s="47"/>
      <c r="LL57" s="55"/>
      <c r="LM57" s="48"/>
      <c r="LN57" s="49"/>
      <c r="LO57" s="55"/>
      <c r="LP57" s="46"/>
      <c r="LQ57" s="47"/>
      <c r="LR57" s="55"/>
      <c r="LS57" s="48"/>
      <c r="LT57" s="49"/>
      <c r="LU57" s="55"/>
      <c r="LV57" s="46"/>
      <c r="LW57" s="47"/>
      <c r="LX57" s="55"/>
      <c r="LY57" s="48"/>
      <c r="LZ57" s="49"/>
      <c r="MA57" s="55"/>
      <c r="MB57" s="46"/>
      <c r="MC57" s="47"/>
      <c r="MD57" s="55"/>
      <c r="ME57" s="48"/>
      <c r="MF57" s="49"/>
      <c r="MG57" s="55"/>
      <c r="MH57" s="55"/>
      <c r="MI57" s="55"/>
      <c r="MJ57" s="55"/>
      <c r="MK57" s="13">
        <f t="shared" si="327"/>
        <v>0</v>
      </c>
      <c r="ML57" s="13">
        <f t="shared" si="328"/>
        <v>0</v>
      </c>
      <c r="MM57" s="13">
        <f t="shared" si="329"/>
        <v>0</v>
      </c>
      <c r="MN57" s="13">
        <f t="shared" si="330"/>
        <v>0</v>
      </c>
      <c r="MO57" s="13">
        <f t="shared" si="331"/>
        <v>0</v>
      </c>
      <c r="MP57" s="13">
        <f t="shared" si="332"/>
        <v>0</v>
      </c>
      <c r="MQ57" s="13">
        <f t="shared" si="333"/>
        <v>0</v>
      </c>
      <c r="MR57" s="13">
        <f t="shared" si="334"/>
        <v>0</v>
      </c>
      <c r="MS57" s="13">
        <f t="shared" si="335"/>
        <v>0</v>
      </c>
      <c r="MT57" s="13">
        <f t="shared" si="336"/>
        <v>0</v>
      </c>
      <c r="MU57" s="13">
        <f t="shared" si="337"/>
        <v>0</v>
      </c>
      <c r="MV57" s="13">
        <f t="shared" si="338"/>
        <v>0</v>
      </c>
      <c r="MW57" s="13">
        <f t="shared" si="339"/>
        <v>0</v>
      </c>
      <c r="MX57" s="13">
        <f t="shared" si="340"/>
        <v>0</v>
      </c>
      <c r="MY57" s="13">
        <f t="shared" si="341"/>
        <v>0</v>
      </c>
      <c r="MZ57" s="13">
        <f t="shared" si="342"/>
        <v>0</v>
      </c>
      <c r="NA57" s="13">
        <f t="shared" si="343"/>
        <v>0</v>
      </c>
      <c r="NB57" s="13">
        <f t="shared" si="344"/>
        <v>0</v>
      </c>
      <c r="NC57" s="13">
        <f t="shared" si="345"/>
        <v>0</v>
      </c>
      <c r="ND57" s="13">
        <f t="shared" si="346"/>
        <v>0</v>
      </c>
      <c r="NE57" s="13">
        <f t="shared" si="347"/>
        <v>0</v>
      </c>
      <c r="NF57" s="13">
        <f t="shared" si="348"/>
        <v>0</v>
      </c>
      <c r="NG57" s="13">
        <f t="shared" si="349"/>
        <v>0</v>
      </c>
      <c r="NH57" s="13">
        <f t="shared" si="350"/>
        <v>0</v>
      </c>
      <c r="NI57" s="13">
        <f t="shared" si="351"/>
        <v>0</v>
      </c>
      <c r="NJ57" s="13">
        <f t="shared" si="352"/>
        <v>0</v>
      </c>
      <c r="NK57" s="13">
        <f t="shared" si="353"/>
        <v>0</v>
      </c>
      <c r="NL57" s="13">
        <f t="shared" si="354"/>
        <v>0</v>
      </c>
      <c r="NM57" s="13">
        <f t="shared" si="355"/>
        <v>0</v>
      </c>
      <c r="NN57" s="13">
        <f t="shared" si="356"/>
        <v>0</v>
      </c>
      <c r="NO57" s="13">
        <f t="shared" si="357"/>
        <v>0</v>
      </c>
      <c r="NP57" s="13">
        <f t="shared" si="358"/>
        <v>0</v>
      </c>
      <c r="NQ57" s="13">
        <f t="shared" si="359"/>
        <v>0</v>
      </c>
      <c r="NR57" s="13">
        <f t="shared" si="360"/>
        <v>0</v>
      </c>
      <c r="NS57" s="13">
        <f t="shared" si="361"/>
        <v>0</v>
      </c>
      <c r="NT57" s="13">
        <f t="shared" si="362"/>
        <v>0</v>
      </c>
      <c r="NU57" s="13">
        <f t="shared" si="363"/>
        <v>0</v>
      </c>
      <c r="NV57" s="13">
        <f t="shared" si="364"/>
        <v>0</v>
      </c>
      <c r="NW57" s="13">
        <f t="shared" si="365"/>
        <v>0</v>
      </c>
      <c r="NX57" s="13">
        <f t="shared" si="366"/>
        <v>0</v>
      </c>
      <c r="NY57" s="13">
        <f t="shared" si="367"/>
        <v>0</v>
      </c>
      <c r="NZ57" s="13">
        <f t="shared" si="368"/>
        <v>0</v>
      </c>
      <c r="OA57" s="13">
        <f t="shared" si="369"/>
        <v>0</v>
      </c>
      <c r="OB57" s="13">
        <f t="shared" si="370"/>
        <v>0</v>
      </c>
      <c r="OC57" s="13">
        <f t="shared" si="371"/>
        <v>0</v>
      </c>
      <c r="OD57" s="13">
        <f t="shared" si="372"/>
        <v>0</v>
      </c>
      <c r="OE57" s="13">
        <f t="shared" si="373"/>
        <v>0</v>
      </c>
      <c r="OF57" s="13">
        <f t="shared" si="374"/>
        <v>0</v>
      </c>
      <c r="OG57" s="13">
        <f t="shared" si="375"/>
        <v>0</v>
      </c>
      <c r="OH57" s="13">
        <f t="shared" si="376"/>
        <v>0</v>
      </c>
      <c r="OI57" s="13">
        <f t="shared" si="377"/>
        <v>0</v>
      </c>
      <c r="OJ57" s="13">
        <f t="shared" si="378"/>
        <v>0</v>
      </c>
      <c r="OK57" s="13">
        <f t="shared" si="379"/>
        <v>0</v>
      </c>
      <c r="OL57" s="13">
        <f t="shared" si="380"/>
        <v>0</v>
      </c>
      <c r="OM57" s="13">
        <f t="shared" si="381"/>
        <v>0</v>
      </c>
      <c r="ON57" s="13">
        <f t="shared" si="382"/>
        <v>0</v>
      </c>
      <c r="OO57" s="13">
        <f t="shared" si="383"/>
        <v>0</v>
      </c>
      <c r="OP57" s="13">
        <f t="shared" si="384"/>
        <v>0</v>
      </c>
      <c r="OQ57" s="13">
        <f t="shared" si="385"/>
        <v>0</v>
      </c>
      <c r="OR57" s="13">
        <f t="shared" si="386"/>
        <v>0</v>
      </c>
      <c r="OS57" s="13">
        <f t="shared" si="387"/>
        <v>0</v>
      </c>
      <c r="OT57" s="13">
        <f t="shared" si="388"/>
        <v>0</v>
      </c>
      <c r="OU57" s="13">
        <f t="shared" si="389"/>
        <v>0</v>
      </c>
      <c r="OV57" s="13">
        <f t="shared" si="390"/>
        <v>0</v>
      </c>
      <c r="OW57" s="13">
        <f t="shared" si="391"/>
        <v>0</v>
      </c>
      <c r="OX57" s="13">
        <f t="shared" si="392"/>
        <v>0</v>
      </c>
      <c r="OY57" s="13">
        <f t="shared" si="393"/>
        <v>0</v>
      </c>
      <c r="OZ57" s="13">
        <f t="shared" si="394"/>
        <v>0</v>
      </c>
      <c r="PA57" s="13">
        <f t="shared" si="395"/>
        <v>0</v>
      </c>
      <c r="PB57" s="13">
        <f t="shared" si="396"/>
        <v>0</v>
      </c>
      <c r="PC57" s="13">
        <f t="shared" si="397"/>
        <v>0</v>
      </c>
      <c r="PD57" s="13">
        <f t="shared" si="398"/>
        <v>0</v>
      </c>
      <c r="PE57" s="13">
        <f t="shared" si="399"/>
        <v>0</v>
      </c>
      <c r="PF57" s="13">
        <f t="shared" si="400"/>
        <v>0</v>
      </c>
      <c r="PG57" s="13">
        <f t="shared" si="401"/>
        <v>0</v>
      </c>
      <c r="PH57" s="13">
        <f t="shared" si="402"/>
        <v>0</v>
      </c>
      <c r="PI57" s="13">
        <f t="shared" si="403"/>
        <v>0</v>
      </c>
      <c r="PJ57" s="13">
        <f t="shared" si="404"/>
        <v>0</v>
      </c>
      <c r="PK57" s="13">
        <f t="shared" si="405"/>
        <v>0</v>
      </c>
      <c r="PL57" s="13">
        <f t="shared" si="406"/>
        <v>0</v>
      </c>
      <c r="PM57" s="13">
        <f t="shared" si="407"/>
        <v>0</v>
      </c>
      <c r="PN57" s="13">
        <f t="shared" si="408"/>
        <v>0</v>
      </c>
      <c r="PO57" s="13">
        <f t="shared" si="409"/>
        <v>0</v>
      </c>
      <c r="PP57" s="13">
        <f t="shared" si="410"/>
        <v>0</v>
      </c>
      <c r="PQ57" s="13">
        <f t="shared" si="411"/>
        <v>0</v>
      </c>
      <c r="PR57" s="13">
        <f t="shared" si="412"/>
        <v>0</v>
      </c>
      <c r="PS57" s="13">
        <f t="shared" si="413"/>
        <v>0</v>
      </c>
      <c r="PT57" s="13">
        <f t="shared" si="414"/>
        <v>0</v>
      </c>
      <c r="PU57" s="13">
        <f t="shared" si="415"/>
        <v>0</v>
      </c>
      <c r="PV57" s="13">
        <f t="shared" si="416"/>
        <v>0</v>
      </c>
      <c r="PW57" s="13">
        <f t="shared" si="417"/>
        <v>0</v>
      </c>
      <c r="PX57" s="13">
        <f t="shared" si="418"/>
        <v>0</v>
      </c>
      <c r="PY57" s="13">
        <f t="shared" si="419"/>
        <v>0</v>
      </c>
      <c r="PZ57" s="13">
        <f t="shared" si="420"/>
        <v>0</v>
      </c>
      <c r="QA57" s="13">
        <f t="shared" si="421"/>
        <v>0</v>
      </c>
      <c r="QB57" s="13">
        <f t="shared" si="422"/>
        <v>0</v>
      </c>
      <c r="QC57" s="13">
        <f t="shared" si="423"/>
        <v>0</v>
      </c>
      <c r="QD57" s="13">
        <f t="shared" si="424"/>
        <v>0</v>
      </c>
      <c r="QE57" s="13">
        <f t="shared" si="425"/>
        <v>0</v>
      </c>
      <c r="QF57" s="13">
        <f t="shared" si="426"/>
        <v>0</v>
      </c>
      <c r="QN57" s="13">
        <f>RANK(QQ57,$QQ$4:$QQ$69)+COUNTIF(QQ$4:QQ57,QQ57)-1</f>
        <v>54</v>
      </c>
      <c r="QO57" s="29">
        <f t="array" ref="QO57">SUM(IF(QQ57&lt;$QQ$4:$QQ$69,1/COUNTIF($QQ$4:$QQ$69,$QQ$4:$QQ$69)))+1</f>
        <v>1</v>
      </c>
      <c r="QP57" s="11" t="str">
        <f>Sheet3!R55</f>
        <v xml:space="preserve">Pedro (Spain) </v>
      </c>
      <c r="QQ57" s="13">
        <f t="shared" si="226"/>
        <v>0</v>
      </c>
    </row>
    <row r="58" spans="1:463">
      <c r="J58" s="10">
        <f t="shared" si="222"/>
        <v>55</v>
      </c>
      <c r="K58" s="39" t="str">
        <f>IFERROR(IF(L58="","",IF(ISNUMBER(MATCH(HLOOKUP($J58,$MK$74:$QF$89,($QG$79-$QG$74+1),0),K$4:K57,0)),"",HLOOKUP($J58,$MK$74:$QF$89,($QG$79-$QG$74+1),0))),"")</f>
        <v/>
      </c>
      <c r="L58" s="40" t="str">
        <f t="shared" si="215"/>
        <v/>
      </c>
      <c r="M58" s="41" t="str">
        <f t="array" ref="M58">IFERROR(IF(HLOOKUP($J58,$MK$74:$QF$89,($QG$83-$QG$74+1),0)=0,"",HLOOKUP($J58,$MK$74:$QF$89,($QG$83-$QG$74+1),0)),0)</f>
        <v/>
      </c>
      <c r="N58" s="10"/>
      <c r="O58" s="10">
        <f t="shared" si="223"/>
        <v>55</v>
      </c>
      <c r="P58" s="39" t="str">
        <f>IFERROR(IF(Q58="","",IF(ISNUMBER(MATCH(HLOOKUP($T58,$MK$75:$OP$89,($QG$80-$QG$75+1),0),P$4:P57,0)),"",HLOOKUP($T58,$MK$75:$OP$89,($QG$80-$QG$75+1),0))),"")</f>
        <v/>
      </c>
      <c r="Q58" s="40" t="str">
        <f t="shared" si="217"/>
        <v/>
      </c>
      <c r="R58" s="41" t="str">
        <f t="array" ref="R58">IFERROR(IF(HLOOKUP($O58,$MK$75:$QF$89,($QG$89-$QG$75+1),0)=0,"",HLOOKUP($O58,$MK$75:$QF$89,($QG$89-$QG$75+1),0)),0)</f>
        <v/>
      </c>
      <c r="S58" s="10"/>
      <c r="T58" s="10">
        <f t="shared" si="224"/>
        <v>55</v>
      </c>
      <c r="U58" s="39" t="str">
        <f>IFERROR(IF(V58="","",IF(ISNUMBER(MATCH(HLOOKUP($O58,$MK$76:$QF$89,($QG$81-$QG$76+1),0),U$4:U57,0)),"",HLOOKUP($O58,$MK$76:$QF$89,($QG$81-$QG$76+1),0))),"")</f>
        <v/>
      </c>
      <c r="V58" s="40" t="str">
        <f t="shared" si="225"/>
        <v/>
      </c>
      <c r="W58" s="41" t="str">
        <f t="array" ref="W58">IFERROR(IF(HLOOKUP($T58,$MK$76:$QF$89,($QG$87-$QG$76+1),0)=0,"",HLOOKUP($T58,$MK$76:$QF$89,($QG$87-$QG$76+1),0)),0)</f>
        <v/>
      </c>
      <c r="Y58" s="9">
        <v>27</v>
      </c>
      <c r="Z58" s="39" t="str">
        <f>IFERROR(IF(AA58="","",IF(ISNUMBER(MATCH(VLOOKUP($Y59,$QN$4:$QQ$69,2,0),Z$31:Z57,0)),"",VLOOKUP($Y59,$QN$4:$QQ$69,2,0))),"")</f>
        <v/>
      </c>
      <c r="AA58" s="40" t="str">
        <f t="shared" si="219"/>
        <v/>
      </c>
      <c r="AB58" s="42" t="str">
        <f t="shared" si="220"/>
        <v/>
      </c>
      <c r="AC58" s="43" t="str">
        <f t="shared" si="221"/>
        <v/>
      </c>
      <c r="AE58" s="29">
        <f t="array" ref="AE58">IFERROR(SUM(IF(AG58&lt;$AG$4:$AG$69,1/COUNTIF($AG$4:$AG$69,$AG$4:$AG$69)))+1,0)</f>
        <v>1</v>
      </c>
      <c r="AF58" s="44" t="str">
        <f>Sheet3!R56</f>
        <v>R. Keane (Ireland)</v>
      </c>
      <c r="AG58" s="45">
        <v>0</v>
      </c>
      <c r="AH58" s="29">
        <f t="shared" si="212"/>
        <v>15</v>
      </c>
      <c r="AL58" s="13">
        <f t="shared" si="427"/>
        <v>1</v>
      </c>
      <c r="AM58" s="11" t="s">
        <v>2568</v>
      </c>
      <c r="AN58" s="11" t="str">
        <f>IFERROR(VLOOKUP('Euro 2016'!BB64,Sheet2!$A:$B,2,0),"")</f>
        <v>Czech Republic</v>
      </c>
      <c r="AT58" s="46"/>
      <c r="AU58" s="47"/>
      <c r="AV58" s="55"/>
      <c r="AW58" s="48"/>
      <c r="AX58" s="49"/>
      <c r="AY58" s="55"/>
      <c r="AZ58" s="46"/>
      <c r="BA58" s="47"/>
      <c r="BB58" s="55"/>
      <c r="BC58" s="48"/>
      <c r="BD58" s="49"/>
      <c r="BE58" s="55"/>
      <c r="BF58" s="46"/>
      <c r="BG58" s="47"/>
      <c r="BH58" s="55"/>
      <c r="BI58" s="48"/>
      <c r="BJ58" s="49"/>
      <c r="BK58" s="55"/>
      <c r="BL58" s="46"/>
      <c r="BM58" s="47"/>
      <c r="BN58" s="55"/>
      <c r="BO58" s="48"/>
      <c r="BP58" s="49"/>
      <c r="BQ58" s="55"/>
      <c r="BR58" s="46"/>
      <c r="BS58" s="47"/>
      <c r="BT58" s="55"/>
      <c r="BU58" s="48"/>
      <c r="BV58" s="49"/>
      <c r="BW58" s="55"/>
      <c r="BX58" s="46"/>
      <c r="BY58" s="47"/>
      <c r="BZ58" s="55"/>
      <c r="CA58" s="48"/>
      <c r="CB58" s="49"/>
      <c r="CC58" s="55"/>
      <c r="CD58" s="46"/>
      <c r="CE58" s="47"/>
      <c r="CF58" s="55"/>
      <c r="CG58" s="48"/>
      <c r="CH58" s="49"/>
      <c r="CI58" s="55"/>
      <c r="CJ58" s="46"/>
      <c r="CK58" s="47"/>
      <c r="CL58" s="55"/>
      <c r="CM58" s="48"/>
      <c r="CN58" s="49"/>
      <c r="CO58" s="55"/>
      <c r="CP58" s="46"/>
      <c r="CQ58" s="47"/>
      <c r="CR58" s="55"/>
      <c r="CS58" s="48"/>
      <c r="CT58" s="49"/>
      <c r="CU58" s="55"/>
      <c r="CV58" s="46"/>
      <c r="CW58" s="47"/>
      <c r="CX58" s="55"/>
      <c r="CY58" s="48"/>
      <c r="CZ58" s="49"/>
      <c r="DA58" s="55"/>
      <c r="DB58" s="46"/>
      <c r="DC58" s="47"/>
      <c r="DD58" s="55"/>
      <c r="DE58" s="48"/>
      <c r="DF58" s="49"/>
      <c r="DG58" s="55"/>
      <c r="DH58" s="46"/>
      <c r="DI58" s="47"/>
      <c r="DJ58" s="55"/>
      <c r="DK58" s="48"/>
      <c r="DL58" s="49"/>
      <c r="DM58" s="55"/>
      <c r="DN58" s="46"/>
      <c r="DO58" s="47"/>
      <c r="DP58" s="55"/>
      <c r="DQ58" s="48"/>
      <c r="DR58" s="49"/>
      <c r="DS58" s="55"/>
      <c r="DT58" s="46"/>
      <c r="DU58" s="47"/>
      <c r="DV58" s="55"/>
      <c r="DW58" s="48"/>
      <c r="DX58" s="49"/>
      <c r="DY58" s="55"/>
      <c r="DZ58" s="46"/>
      <c r="EA58" s="47"/>
      <c r="EB58" s="55"/>
      <c r="EC58" s="48"/>
      <c r="ED58" s="49"/>
      <c r="EE58" s="55"/>
      <c r="EF58" s="46"/>
      <c r="EG58" s="47"/>
      <c r="EH58" s="55"/>
      <c r="EI58" s="48"/>
      <c r="EJ58" s="49"/>
      <c r="EK58" s="55"/>
      <c r="EL58" s="46"/>
      <c r="EM58" s="47"/>
      <c r="EN58" s="55"/>
      <c r="EO58" s="48"/>
      <c r="EP58" s="49"/>
      <c r="EQ58" s="55"/>
      <c r="ER58" s="46"/>
      <c r="ES58" s="47"/>
      <c r="ET58" s="55"/>
      <c r="EU58" s="48"/>
      <c r="EV58" s="49"/>
      <c r="EW58" s="55"/>
      <c r="EX58" s="46"/>
      <c r="EY58" s="47"/>
      <c r="EZ58" s="55"/>
      <c r="FA58" s="48"/>
      <c r="FB58" s="49"/>
      <c r="FC58" s="55"/>
      <c r="FD58" s="46"/>
      <c r="FE58" s="47"/>
      <c r="FF58" s="55"/>
      <c r="FG58" s="48"/>
      <c r="FH58" s="49"/>
      <c r="FI58" s="55"/>
      <c r="FJ58" s="46"/>
      <c r="FK58" s="47"/>
      <c r="FL58" s="55"/>
      <c r="FM58" s="48"/>
      <c r="FN58" s="49"/>
      <c r="FO58" s="55"/>
      <c r="FP58" s="46"/>
      <c r="FQ58" s="47"/>
      <c r="FR58" s="55"/>
      <c r="FS58" s="48"/>
      <c r="FT58" s="49"/>
      <c r="FU58" s="55"/>
      <c r="FV58" s="46"/>
      <c r="FW58" s="47"/>
      <c r="FX58" s="55"/>
      <c r="FY58" s="48"/>
      <c r="FZ58" s="49"/>
      <c r="GA58" s="55"/>
      <c r="GB58" s="46"/>
      <c r="GC58" s="47"/>
      <c r="GD58" s="55"/>
      <c r="GE58" s="48"/>
      <c r="GF58" s="49"/>
      <c r="GG58" s="55"/>
      <c r="GH58" s="46"/>
      <c r="GI58" s="47"/>
      <c r="GJ58" s="55"/>
      <c r="GK58" s="48"/>
      <c r="GL58" s="49"/>
      <c r="GM58" s="55"/>
      <c r="GN58" s="46"/>
      <c r="GO58" s="47"/>
      <c r="GP58" s="55"/>
      <c r="GQ58" s="48"/>
      <c r="GR58" s="49"/>
      <c r="GS58" s="55"/>
      <c r="GT58" s="46"/>
      <c r="GU58" s="47"/>
      <c r="GV58" s="55"/>
      <c r="GW58" s="48"/>
      <c r="GX58" s="49"/>
      <c r="GY58" s="55"/>
      <c r="GZ58" s="46"/>
      <c r="HA58" s="47"/>
      <c r="HB58" s="55"/>
      <c r="HC58" s="48"/>
      <c r="HD58" s="49"/>
      <c r="HE58" s="55"/>
      <c r="HF58" s="46"/>
      <c r="HG58" s="47"/>
      <c r="HH58" s="55"/>
      <c r="HI58" s="48"/>
      <c r="HJ58" s="49"/>
      <c r="HK58" s="55"/>
      <c r="HL58" s="46"/>
      <c r="HM58" s="47"/>
      <c r="HN58" s="55"/>
      <c r="HO58" s="48"/>
      <c r="HP58" s="49"/>
      <c r="HQ58" s="55"/>
      <c r="HR58" s="46"/>
      <c r="HS58" s="47"/>
      <c r="HT58" s="55"/>
      <c r="HU58" s="48"/>
      <c r="HV58" s="49"/>
      <c r="HW58" s="55"/>
      <c r="HX58" s="46"/>
      <c r="HY58" s="47"/>
      <c r="HZ58" s="55"/>
      <c r="IA58" s="48"/>
      <c r="IB58" s="49"/>
      <c r="IC58" s="55"/>
      <c r="ID58" s="46"/>
      <c r="IE58" s="47"/>
      <c r="IF58" s="55"/>
      <c r="IG58" s="48"/>
      <c r="IH58" s="49"/>
      <c r="II58" s="55"/>
      <c r="IJ58" s="46"/>
      <c r="IK58" s="47"/>
      <c r="IL58" s="55"/>
      <c r="IM58" s="48"/>
      <c r="IN58" s="49"/>
      <c r="IO58" s="55"/>
      <c r="IP58" s="46"/>
      <c r="IQ58" s="47"/>
      <c r="IR58" s="55"/>
      <c r="IS58" s="48"/>
      <c r="IT58" s="49"/>
      <c r="IU58" s="55"/>
      <c r="IV58" s="46"/>
      <c r="IW58" s="47"/>
      <c r="IX58" s="55"/>
      <c r="IY58" s="48"/>
      <c r="IZ58" s="49"/>
      <c r="JA58" s="55"/>
      <c r="JB58" s="46"/>
      <c r="JC58" s="47"/>
      <c r="JD58" s="55"/>
      <c r="JE58" s="48"/>
      <c r="JF58" s="49"/>
      <c r="JG58" s="55"/>
      <c r="JH58" s="46"/>
      <c r="JI58" s="47"/>
      <c r="JJ58" s="55"/>
      <c r="JK58" s="48"/>
      <c r="JL58" s="49"/>
      <c r="JM58" s="55"/>
      <c r="JN58" s="46"/>
      <c r="JO58" s="47"/>
      <c r="JP58" s="55"/>
      <c r="JQ58" s="48"/>
      <c r="JR58" s="49"/>
      <c r="JS58" s="55"/>
      <c r="JT58" s="46"/>
      <c r="JU58" s="47"/>
      <c r="JV58" s="55"/>
      <c r="JW58" s="48"/>
      <c r="JX58" s="49"/>
      <c r="JY58" s="55"/>
      <c r="JZ58" s="46"/>
      <c r="KA58" s="47"/>
      <c r="KB58" s="55"/>
      <c r="KC58" s="48"/>
      <c r="KD58" s="49"/>
      <c r="KE58" s="55"/>
      <c r="KF58" s="46"/>
      <c r="KG58" s="47"/>
      <c r="KH58" s="55"/>
      <c r="KI58" s="48"/>
      <c r="KJ58" s="49"/>
      <c r="KK58" s="55"/>
      <c r="KL58" s="46"/>
      <c r="KM58" s="47"/>
      <c r="KN58" s="55"/>
      <c r="KO58" s="48"/>
      <c r="KP58" s="49"/>
      <c r="KQ58" s="55"/>
      <c r="KR58" s="46"/>
      <c r="KS58" s="47"/>
      <c r="KT58" s="55"/>
      <c r="KU58" s="48"/>
      <c r="KV58" s="49"/>
      <c r="KW58" s="55"/>
      <c r="KX58" s="46"/>
      <c r="KY58" s="47"/>
      <c r="KZ58" s="55"/>
      <c r="LA58" s="48"/>
      <c r="LB58" s="49"/>
      <c r="LC58" s="55"/>
      <c r="LD58" s="46"/>
      <c r="LE58" s="47"/>
      <c r="LF58" s="55"/>
      <c r="LG58" s="48"/>
      <c r="LH58" s="49"/>
      <c r="LI58" s="55"/>
      <c r="LJ58" s="46"/>
      <c r="LK58" s="47"/>
      <c r="LL58" s="55"/>
      <c r="LM58" s="48"/>
      <c r="LN58" s="49"/>
      <c r="LO58" s="55"/>
      <c r="LP58" s="46"/>
      <c r="LQ58" s="47"/>
      <c r="LR58" s="55"/>
      <c r="LS58" s="48"/>
      <c r="LT58" s="49"/>
      <c r="LU58" s="55"/>
      <c r="LV58" s="46"/>
      <c r="LW58" s="47"/>
      <c r="LX58" s="55"/>
      <c r="LY58" s="48"/>
      <c r="LZ58" s="49"/>
      <c r="MA58" s="55"/>
      <c r="MB58" s="46"/>
      <c r="MC58" s="47"/>
      <c r="MD58" s="55"/>
      <c r="ME58" s="48"/>
      <c r="MF58" s="49"/>
      <c r="MG58" s="55"/>
      <c r="MH58" s="55"/>
      <c r="MI58" s="55"/>
      <c r="MJ58" s="55"/>
      <c r="MK58" s="13">
        <f t="shared" si="327"/>
        <v>0</v>
      </c>
      <c r="ML58" s="13">
        <f t="shared" si="328"/>
        <v>0</v>
      </c>
      <c r="MM58" s="13">
        <f t="shared" si="329"/>
        <v>0</v>
      </c>
      <c r="MN58" s="13">
        <f t="shared" si="330"/>
        <v>0</v>
      </c>
      <c r="MO58" s="13">
        <f t="shared" si="331"/>
        <v>0</v>
      </c>
      <c r="MP58" s="13">
        <f t="shared" si="332"/>
        <v>0</v>
      </c>
      <c r="MQ58" s="13">
        <f t="shared" si="333"/>
        <v>0</v>
      </c>
      <c r="MR58" s="13">
        <f t="shared" si="334"/>
        <v>0</v>
      </c>
      <c r="MS58" s="13">
        <f t="shared" si="335"/>
        <v>0</v>
      </c>
      <c r="MT58" s="13">
        <f t="shared" si="336"/>
        <v>0</v>
      </c>
      <c r="MU58" s="13">
        <f t="shared" si="337"/>
        <v>0</v>
      </c>
      <c r="MV58" s="13">
        <f t="shared" si="338"/>
        <v>0</v>
      </c>
      <c r="MW58" s="13">
        <f t="shared" si="339"/>
        <v>0</v>
      </c>
      <c r="MX58" s="13">
        <f t="shared" si="340"/>
        <v>0</v>
      </c>
      <c r="MY58" s="13">
        <f t="shared" si="341"/>
        <v>0</v>
      </c>
      <c r="MZ58" s="13">
        <f t="shared" si="342"/>
        <v>0</v>
      </c>
      <c r="NA58" s="13">
        <f t="shared" si="343"/>
        <v>0</v>
      </c>
      <c r="NB58" s="13">
        <f t="shared" si="344"/>
        <v>0</v>
      </c>
      <c r="NC58" s="13">
        <f t="shared" si="345"/>
        <v>0</v>
      </c>
      <c r="ND58" s="13">
        <f t="shared" si="346"/>
        <v>0</v>
      </c>
      <c r="NE58" s="13">
        <f t="shared" si="347"/>
        <v>0</v>
      </c>
      <c r="NF58" s="13">
        <f t="shared" si="348"/>
        <v>0</v>
      </c>
      <c r="NG58" s="13">
        <f t="shared" si="349"/>
        <v>0</v>
      </c>
      <c r="NH58" s="13">
        <f t="shared" si="350"/>
        <v>0</v>
      </c>
      <c r="NI58" s="13">
        <f t="shared" si="351"/>
        <v>0</v>
      </c>
      <c r="NJ58" s="13">
        <f t="shared" si="352"/>
        <v>0</v>
      </c>
      <c r="NK58" s="13">
        <f t="shared" si="353"/>
        <v>0</v>
      </c>
      <c r="NL58" s="13">
        <f t="shared" si="354"/>
        <v>0</v>
      </c>
      <c r="NM58" s="13">
        <f t="shared" si="355"/>
        <v>0</v>
      </c>
      <c r="NN58" s="13">
        <f t="shared" si="356"/>
        <v>0</v>
      </c>
      <c r="NO58" s="13">
        <f t="shared" si="357"/>
        <v>0</v>
      </c>
      <c r="NP58" s="13">
        <f t="shared" si="358"/>
        <v>0</v>
      </c>
      <c r="NQ58" s="13">
        <f t="shared" si="359"/>
        <v>0</v>
      </c>
      <c r="NR58" s="13">
        <f t="shared" si="360"/>
        <v>0</v>
      </c>
      <c r="NS58" s="13">
        <f t="shared" si="361"/>
        <v>0</v>
      </c>
      <c r="NT58" s="13">
        <f t="shared" si="362"/>
        <v>0</v>
      </c>
      <c r="NU58" s="13">
        <f t="shared" si="363"/>
        <v>0</v>
      </c>
      <c r="NV58" s="13">
        <f t="shared" si="364"/>
        <v>0</v>
      </c>
      <c r="NW58" s="13">
        <f t="shared" si="365"/>
        <v>0</v>
      </c>
      <c r="NX58" s="13">
        <f t="shared" si="366"/>
        <v>0</v>
      </c>
      <c r="NY58" s="13">
        <f t="shared" si="367"/>
        <v>0</v>
      </c>
      <c r="NZ58" s="13">
        <f t="shared" si="368"/>
        <v>0</v>
      </c>
      <c r="OA58" s="13">
        <f t="shared" si="369"/>
        <v>0</v>
      </c>
      <c r="OB58" s="13">
        <f t="shared" si="370"/>
        <v>0</v>
      </c>
      <c r="OC58" s="13">
        <f t="shared" si="371"/>
        <v>0</v>
      </c>
      <c r="OD58" s="13">
        <f t="shared" si="372"/>
        <v>0</v>
      </c>
      <c r="OE58" s="13">
        <f t="shared" si="373"/>
        <v>0</v>
      </c>
      <c r="OF58" s="13">
        <f t="shared" si="374"/>
        <v>0</v>
      </c>
      <c r="OG58" s="13">
        <f t="shared" si="375"/>
        <v>0</v>
      </c>
      <c r="OH58" s="13">
        <f t="shared" si="376"/>
        <v>0</v>
      </c>
      <c r="OI58" s="13">
        <f t="shared" si="377"/>
        <v>0</v>
      </c>
      <c r="OJ58" s="13">
        <f t="shared" si="378"/>
        <v>0</v>
      </c>
      <c r="OK58" s="13">
        <f t="shared" si="379"/>
        <v>0</v>
      </c>
      <c r="OL58" s="13">
        <f t="shared" si="380"/>
        <v>0</v>
      </c>
      <c r="OM58" s="13">
        <f t="shared" si="381"/>
        <v>0</v>
      </c>
      <c r="ON58" s="13">
        <f t="shared" si="382"/>
        <v>0</v>
      </c>
      <c r="OO58" s="13">
        <f t="shared" si="383"/>
        <v>0</v>
      </c>
      <c r="OP58" s="13">
        <f t="shared" si="384"/>
        <v>0</v>
      </c>
      <c r="OQ58" s="13">
        <f t="shared" si="385"/>
        <v>0</v>
      </c>
      <c r="OR58" s="13">
        <f t="shared" si="386"/>
        <v>0</v>
      </c>
      <c r="OS58" s="13">
        <f t="shared" si="387"/>
        <v>0</v>
      </c>
      <c r="OT58" s="13">
        <f t="shared" si="388"/>
        <v>0</v>
      </c>
      <c r="OU58" s="13">
        <f t="shared" si="389"/>
        <v>0</v>
      </c>
      <c r="OV58" s="13">
        <f t="shared" si="390"/>
        <v>0</v>
      </c>
      <c r="OW58" s="13">
        <f t="shared" si="391"/>
        <v>0</v>
      </c>
      <c r="OX58" s="13">
        <f t="shared" si="392"/>
        <v>0</v>
      </c>
      <c r="OY58" s="13">
        <f t="shared" si="393"/>
        <v>0</v>
      </c>
      <c r="OZ58" s="13">
        <f t="shared" si="394"/>
        <v>0</v>
      </c>
      <c r="PA58" s="13">
        <f t="shared" si="395"/>
        <v>0</v>
      </c>
      <c r="PB58" s="13">
        <f t="shared" si="396"/>
        <v>0</v>
      </c>
      <c r="PC58" s="13">
        <f t="shared" si="397"/>
        <v>0</v>
      </c>
      <c r="PD58" s="13">
        <f t="shared" si="398"/>
        <v>0</v>
      </c>
      <c r="PE58" s="13">
        <f t="shared" si="399"/>
        <v>0</v>
      </c>
      <c r="PF58" s="13">
        <f t="shared" si="400"/>
        <v>0</v>
      </c>
      <c r="PG58" s="13">
        <f t="shared" si="401"/>
        <v>0</v>
      </c>
      <c r="PH58" s="13">
        <f t="shared" si="402"/>
        <v>0</v>
      </c>
      <c r="PI58" s="13">
        <f t="shared" si="403"/>
        <v>0</v>
      </c>
      <c r="PJ58" s="13">
        <f t="shared" si="404"/>
        <v>0</v>
      </c>
      <c r="PK58" s="13">
        <f t="shared" si="405"/>
        <v>0</v>
      </c>
      <c r="PL58" s="13">
        <f t="shared" si="406"/>
        <v>0</v>
      </c>
      <c r="PM58" s="13">
        <f t="shared" si="407"/>
        <v>0</v>
      </c>
      <c r="PN58" s="13">
        <f t="shared" si="408"/>
        <v>0</v>
      </c>
      <c r="PO58" s="13">
        <f t="shared" si="409"/>
        <v>0</v>
      </c>
      <c r="PP58" s="13">
        <f t="shared" si="410"/>
        <v>0</v>
      </c>
      <c r="PQ58" s="13">
        <f t="shared" si="411"/>
        <v>0</v>
      </c>
      <c r="PR58" s="13">
        <f t="shared" si="412"/>
        <v>0</v>
      </c>
      <c r="PS58" s="13">
        <f t="shared" si="413"/>
        <v>0</v>
      </c>
      <c r="PT58" s="13">
        <f t="shared" si="414"/>
        <v>0</v>
      </c>
      <c r="PU58" s="13">
        <f t="shared" si="415"/>
        <v>0</v>
      </c>
      <c r="PV58" s="13">
        <f t="shared" si="416"/>
        <v>0</v>
      </c>
      <c r="PW58" s="13">
        <f t="shared" si="417"/>
        <v>0</v>
      </c>
      <c r="PX58" s="13">
        <f t="shared" si="418"/>
        <v>0</v>
      </c>
      <c r="PY58" s="13">
        <f t="shared" si="419"/>
        <v>0</v>
      </c>
      <c r="PZ58" s="13">
        <f t="shared" si="420"/>
        <v>0</v>
      </c>
      <c r="QA58" s="13">
        <f t="shared" si="421"/>
        <v>0</v>
      </c>
      <c r="QB58" s="13">
        <f t="shared" si="422"/>
        <v>0</v>
      </c>
      <c r="QC58" s="13">
        <f t="shared" si="423"/>
        <v>0</v>
      </c>
      <c r="QD58" s="13">
        <f t="shared" si="424"/>
        <v>0</v>
      </c>
      <c r="QE58" s="13">
        <f t="shared" si="425"/>
        <v>0</v>
      </c>
      <c r="QF58" s="13">
        <f t="shared" si="426"/>
        <v>0</v>
      </c>
      <c r="QN58" s="13">
        <f>RANK(QQ58,$QQ$4:$QQ$69)+COUNTIF(QQ$4:QQ58,QQ58)-1</f>
        <v>55</v>
      </c>
      <c r="QO58" s="29">
        <f t="array" ref="QO58">SUM(IF(QQ58&lt;$QQ$4:$QQ$69,1/COUNTIF($QQ$4:$QQ$69,$QQ$4:$QQ$69)))+1</f>
        <v>1</v>
      </c>
      <c r="QP58" s="11" t="str">
        <f>Sheet3!R56</f>
        <v>R. Keane (Ireland)</v>
      </c>
      <c r="QQ58" s="13">
        <f t="shared" si="226"/>
        <v>0</v>
      </c>
    </row>
    <row r="59" spans="1:463">
      <c r="J59" s="10">
        <f t="shared" si="222"/>
        <v>56</v>
      </c>
      <c r="K59" s="39" t="str">
        <f>IFERROR(IF(L59="","",IF(ISNUMBER(MATCH(HLOOKUP($J59,$MK$74:$QF$89,($QG$79-$QG$74+1),0),K$4:K58,0)),"",HLOOKUP($J59,$MK$74:$QF$89,($QG$79-$QG$74+1),0))),"")</f>
        <v/>
      </c>
      <c r="L59" s="40" t="str">
        <f t="shared" si="215"/>
        <v/>
      </c>
      <c r="M59" s="41" t="str">
        <f t="array" ref="M59">IFERROR(IF(HLOOKUP($J59,$MK$74:$QF$89,($QG$83-$QG$74+1),0)=0,"",HLOOKUP($J59,$MK$74:$QF$89,($QG$83-$QG$74+1),0)),0)</f>
        <v/>
      </c>
      <c r="N59" s="10"/>
      <c r="O59" s="10">
        <f t="shared" si="223"/>
        <v>56</v>
      </c>
      <c r="P59" s="39" t="str">
        <f>IFERROR(IF(Q59="","",IF(ISNUMBER(MATCH(HLOOKUP($T59,$MK$75:$OP$89,($QG$80-$QG$75+1),0),P$4:P58,0)),"",HLOOKUP($T59,$MK$75:$OP$89,($QG$80-$QG$75+1),0))),"")</f>
        <v/>
      </c>
      <c r="Q59" s="40" t="str">
        <f t="shared" si="217"/>
        <v/>
      </c>
      <c r="R59" s="41" t="str">
        <f t="array" ref="R59">IFERROR(IF(HLOOKUP($O59,$MK$75:$QF$89,($QG$89-$QG$75+1),0)=0,"",HLOOKUP($O59,$MK$75:$QF$89,($QG$89-$QG$75+1),0)),0)</f>
        <v/>
      </c>
      <c r="S59" s="10"/>
      <c r="T59" s="10">
        <f t="shared" si="224"/>
        <v>56</v>
      </c>
      <c r="U59" s="39" t="str">
        <f>IFERROR(IF(V59="","",IF(ISNUMBER(MATCH(HLOOKUP($O59,$MK$76:$QF$89,($QG$81-$QG$76+1),0),U$4:U58,0)),"",HLOOKUP($O59,$MK$76:$QF$89,($QG$81-$QG$76+1),0))),"")</f>
        <v/>
      </c>
      <c r="V59" s="40" t="str">
        <f t="shared" si="225"/>
        <v/>
      </c>
      <c r="W59" s="41" t="str">
        <f t="array" ref="W59">IFERROR(IF(HLOOKUP($T59,$MK$76:$QF$89,($QG$87-$QG$76+1),0)=0,"",HLOOKUP($T59,$MK$76:$QF$89,($QG$87-$QG$76+1),0)),0)</f>
        <v/>
      </c>
      <c r="Y59" s="9">
        <v>28</v>
      </c>
      <c r="Z59" s="39" t="str">
        <f>IFERROR(IF(AA59="","",IF(ISNUMBER(MATCH(VLOOKUP($Y60,$QN$4:$QQ$69,2,0),Z$31:Z58,0)),"",VLOOKUP($Y60,$QN$4:$QQ$69,2,0))),"")</f>
        <v/>
      </c>
      <c r="AA59" s="40" t="str">
        <f t="shared" si="219"/>
        <v/>
      </c>
      <c r="AB59" s="42" t="str">
        <f t="shared" si="220"/>
        <v/>
      </c>
      <c r="AC59" s="43" t="str">
        <f t="shared" si="221"/>
        <v/>
      </c>
      <c r="AE59" s="29">
        <f t="array" ref="AE59">IFERROR(SUM(IF(AG59&lt;$AG$4:$AG$69,1/COUNTIF($AG$4:$AG$69,$AG$4:$AG$69)))+1,0)</f>
        <v>1</v>
      </c>
      <c r="AF59" s="44" t="str">
        <f>Sheet3!R57</f>
        <v>R. Lewandowski (Poland)</v>
      </c>
      <c r="AG59" s="45">
        <v>0</v>
      </c>
      <c r="AH59" s="29">
        <f t="shared" si="212"/>
        <v>15</v>
      </c>
      <c r="AL59" s="13">
        <f t="shared" si="427"/>
        <v>1</v>
      </c>
      <c r="AM59" s="11" t="s">
        <v>2569</v>
      </c>
      <c r="AN59" s="11" t="str">
        <f>IFERROR(VLOOKUP('Euro 2016'!BB65,Sheet2!$A:$B,2,0),"")</f>
        <v>Northern Ireland</v>
      </c>
      <c r="AT59" s="46"/>
      <c r="AU59" s="47"/>
      <c r="AV59" s="55"/>
      <c r="AW59" s="48"/>
      <c r="AX59" s="49"/>
      <c r="AY59" s="55"/>
      <c r="AZ59" s="46"/>
      <c r="BA59" s="47"/>
      <c r="BB59" s="55"/>
      <c r="BC59" s="48"/>
      <c r="BD59" s="49"/>
      <c r="BE59" s="55"/>
      <c r="BF59" s="46"/>
      <c r="BG59" s="47"/>
      <c r="BH59" s="55"/>
      <c r="BI59" s="48"/>
      <c r="BJ59" s="49"/>
      <c r="BK59" s="55"/>
      <c r="BL59" s="46"/>
      <c r="BM59" s="47"/>
      <c r="BN59" s="55"/>
      <c r="BO59" s="48"/>
      <c r="BP59" s="49"/>
      <c r="BQ59" s="55"/>
      <c r="BR59" s="46"/>
      <c r="BS59" s="47"/>
      <c r="BT59" s="55"/>
      <c r="BU59" s="48"/>
      <c r="BV59" s="49"/>
      <c r="BW59" s="55"/>
      <c r="BX59" s="46"/>
      <c r="BY59" s="47"/>
      <c r="BZ59" s="55"/>
      <c r="CA59" s="48"/>
      <c r="CB59" s="49"/>
      <c r="CC59" s="55"/>
      <c r="CD59" s="46"/>
      <c r="CE59" s="47"/>
      <c r="CF59" s="55"/>
      <c r="CG59" s="48"/>
      <c r="CH59" s="49"/>
      <c r="CI59" s="55"/>
      <c r="CJ59" s="46"/>
      <c r="CK59" s="47"/>
      <c r="CL59" s="55"/>
      <c r="CM59" s="48"/>
      <c r="CN59" s="49"/>
      <c r="CO59" s="55"/>
      <c r="CP59" s="46"/>
      <c r="CQ59" s="47"/>
      <c r="CR59" s="55"/>
      <c r="CS59" s="48"/>
      <c r="CT59" s="49"/>
      <c r="CU59" s="55"/>
      <c r="CV59" s="46"/>
      <c r="CW59" s="47"/>
      <c r="CX59" s="55"/>
      <c r="CY59" s="48"/>
      <c r="CZ59" s="49"/>
      <c r="DA59" s="55"/>
      <c r="DB59" s="46"/>
      <c r="DC59" s="47"/>
      <c r="DD59" s="55"/>
      <c r="DE59" s="48"/>
      <c r="DF59" s="49"/>
      <c r="DG59" s="55"/>
      <c r="DH59" s="46"/>
      <c r="DI59" s="47"/>
      <c r="DJ59" s="55"/>
      <c r="DK59" s="48"/>
      <c r="DL59" s="49"/>
      <c r="DM59" s="55"/>
      <c r="DN59" s="46"/>
      <c r="DO59" s="47"/>
      <c r="DP59" s="55"/>
      <c r="DQ59" s="48"/>
      <c r="DR59" s="49"/>
      <c r="DS59" s="55"/>
      <c r="DT59" s="46"/>
      <c r="DU59" s="47"/>
      <c r="DV59" s="55"/>
      <c r="DW59" s="48"/>
      <c r="DX59" s="49"/>
      <c r="DY59" s="55"/>
      <c r="DZ59" s="46"/>
      <c r="EA59" s="47"/>
      <c r="EB59" s="55"/>
      <c r="EC59" s="48"/>
      <c r="ED59" s="49"/>
      <c r="EE59" s="55"/>
      <c r="EF59" s="46"/>
      <c r="EG59" s="47"/>
      <c r="EH59" s="55"/>
      <c r="EI59" s="48"/>
      <c r="EJ59" s="49"/>
      <c r="EK59" s="55"/>
      <c r="EL59" s="46"/>
      <c r="EM59" s="47"/>
      <c r="EN59" s="55"/>
      <c r="EO59" s="48"/>
      <c r="EP59" s="49"/>
      <c r="EQ59" s="55"/>
      <c r="ER59" s="46"/>
      <c r="ES59" s="47"/>
      <c r="ET59" s="55"/>
      <c r="EU59" s="48"/>
      <c r="EV59" s="49"/>
      <c r="EW59" s="55"/>
      <c r="EX59" s="46"/>
      <c r="EY59" s="47"/>
      <c r="EZ59" s="55"/>
      <c r="FA59" s="48"/>
      <c r="FB59" s="49"/>
      <c r="FC59" s="55"/>
      <c r="FD59" s="46"/>
      <c r="FE59" s="47"/>
      <c r="FF59" s="55"/>
      <c r="FG59" s="48"/>
      <c r="FH59" s="49"/>
      <c r="FI59" s="55"/>
      <c r="FJ59" s="46"/>
      <c r="FK59" s="47"/>
      <c r="FL59" s="55"/>
      <c r="FM59" s="48"/>
      <c r="FN59" s="49"/>
      <c r="FO59" s="55"/>
      <c r="FP59" s="46"/>
      <c r="FQ59" s="47"/>
      <c r="FR59" s="55"/>
      <c r="FS59" s="48"/>
      <c r="FT59" s="49"/>
      <c r="FU59" s="55"/>
      <c r="FV59" s="46"/>
      <c r="FW59" s="47"/>
      <c r="FX59" s="55"/>
      <c r="FY59" s="48"/>
      <c r="FZ59" s="49"/>
      <c r="GA59" s="55"/>
      <c r="GB59" s="46"/>
      <c r="GC59" s="47"/>
      <c r="GD59" s="55"/>
      <c r="GE59" s="48"/>
      <c r="GF59" s="49"/>
      <c r="GG59" s="55"/>
      <c r="GH59" s="46"/>
      <c r="GI59" s="47"/>
      <c r="GJ59" s="55"/>
      <c r="GK59" s="48"/>
      <c r="GL59" s="49"/>
      <c r="GM59" s="55"/>
      <c r="GN59" s="46"/>
      <c r="GO59" s="47"/>
      <c r="GP59" s="55"/>
      <c r="GQ59" s="48"/>
      <c r="GR59" s="49"/>
      <c r="GS59" s="55"/>
      <c r="GT59" s="46"/>
      <c r="GU59" s="47"/>
      <c r="GV59" s="55"/>
      <c r="GW59" s="48"/>
      <c r="GX59" s="49"/>
      <c r="GY59" s="55"/>
      <c r="GZ59" s="46"/>
      <c r="HA59" s="47"/>
      <c r="HB59" s="55"/>
      <c r="HC59" s="48"/>
      <c r="HD59" s="49"/>
      <c r="HE59" s="55"/>
      <c r="HF59" s="46"/>
      <c r="HG59" s="47"/>
      <c r="HH59" s="55"/>
      <c r="HI59" s="48"/>
      <c r="HJ59" s="49"/>
      <c r="HK59" s="55"/>
      <c r="HL59" s="46"/>
      <c r="HM59" s="47"/>
      <c r="HN59" s="55"/>
      <c r="HO59" s="48"/>
      <c r="HP59" s="49"/>
      <c r="HQ59" s="55"/>
      <c r="HR59" s="46"/>
      <c r="HS59" s="47"/>
      <c r="HT59" s="55"/>
      <c r="HU59" s="48"/>
      <c r="HV59" s="49"/>
      <c r="HW59" s="55"/>
      <c r="HX59" s="46"/>
      <c r="HY59" s="47"/>
      <c r="HZ59" s="55"/>
      <c r="IA59" s="48"/>
      <c r="IB59" s="49"/>
      <c r="IC59" s="55"/>
      <c r="ID59" s="46"/>
      <c r="IE59" s="47"/>
      <c r="IF59" s="55"/>
      <c r="IG59" s="48"/>
      <c r="IH59" s="49"/>
      <c r="II59" s="55"/>
      <c r="IJ59" s="46"/>
      <c r="IK59" s="47"/>
      <c r="IL59" s="55"/>
      <c r="IM59" s="48"/>
      <c r="IN59" s="49"/>
      <c r="IO59" s="55"/>
      <c r="IP59" s="46"/>
      <c r="IQ59" s="47"/>
      <c r="IR59" s="55"/>
      <c r="IS59" s="48"/>
      <c r="IT59" s="49"/>
      <c r="IU59" s="55"/>
      <c r="IV59" s="46"/>
      <c r="IW59" s="47"/>
      <c r="IX59" s="55"/>
      <c r="IY59" s="48"/>
      <c r="IZ59" s="49"/>
      <c r="JA59" s="55"/>
      <c r="JB59" s="46"/>
      <c r="JC59" s="47"/>
      <c r="JD59" s="55"/>
      <c r="JE59" s="48"/>
      <c r="JF59" s="49"/>
      <c r="JG59" s="55"/>
      <c r="JH59" s="46"/>
      <c r="JI59" s="47"/>
      <c r="JJ59" s="55"/>
      <c r="JK59" s="48"/>
      <c r="JL59" s="49"/>
      <c r="JM59" s="55"/>
      <c r="JN59" s="46"/>
      <c r="JO59" s="47"/>
      <c r="JP59" s="55"/>
      <c r="JQ59" s="48"/>
      <c r="JR59" s="49"/>
      <c r="JS59" s="55"/>
      <c r="JT59" s="46"/>
      <c r="JU59" s="47"/>
      <c r="JV59" s="55"/>
      <c r="JW59" s="48"/>
      <c r="JX59" s="49"/>
      <c r="JY59" s="55"/>
      <c r="JZ59" s="46"/>
      <c r="KA59" s="47"/>
      <c r="KB59" s="55"/>
      <c r="KC59" s="48"/>
      <c r="KD59" s="49"/>
      <c r="KE59" s="55"/>
      <c r="KF59" s="46"/>
      <c r="KG59" s="47"/>
      <c r="KH59" s="55"/>
      <c r="KI59" s="48"/>
      <c r="KJ59" s="49"/>
      <c r="KK59" s="55"/>
      <c r="KL59" s="46"/>
      <c r="KM59" s="47"/>
      <c r="KN59" s="55"/>
      <c r="KO59" s="48"/>
      <c r="KP59" s="49"/>
      <c r="KQ59" s="55"/>
      <c r="KR59" s="46"/>
      <c r="KS59" s="47"/>
      <c r="KT59" s="55"/>
      <c r="KU59" s="48"/>
      <c r="KV59" s="49"/>
      <c r="KW59" s="55"/>
      <c r="KX59" s="46"/>
      <c r="KY59" s="47"/>
      <c r="KZ59" s="55"/>
      <c r="LA59" s="48"/>
      <c r="LB59" s="49"/>
      <c r="LC59" s="55"/>
      <c r="LD59" s="46"/>
      <c r="LE59" s="47"/>
      <c r="LF59" s="55"/>
      <c r="LG59" s="48"/>
      <c r="LH59" s="49"/>
      <c r="LI59" s="55"/>
      <c r="LJ59" s="46"/>
      <c r="LK59" s="47"/>
      <c r="LL59" s="55"/>
      <c r="LM59" s="48"/>
      <c r="LN59" s="49"/>
      <c r="LO59" s="55"/>
      <c r="LP59" s="46"/>
      <c r="LQ59" s="47"/>
      <c r="LR59" s="55"/>
      <c r="LS59" s="48"/>
      <c r="LT59" s="49"/>
      <c r="LU59" s="55"/>
      <c r="LV59" s="46"/>
      <c r="LW59" s="47"/>
      <c r="LX59" s="55"/>
      <c r="LY59" s="48"/>
      <c r="LZ59" s="49"/>
      <c r="MA59" s="55"/>
      <c r="MB59" s="46"/>
      <c r="MC59" s="47"/>
      <c r="MD59" s="55"/>
      <c r="ME59" s="48"/>
      <c r="MF59" s="49"/>
      <c r="MG59" s="55"/>
      <c r="MH59" s="55"/>
      <c r="MI59" s="55"/>
      <c r="MJ59" s="55"/>
      <c r="MK59" s="13">
        <f t="shared" si="327"/>
        <v>0</v>
      </c>
      <c r="ML59" s="13">
        <f t="shared" si="328"/>
        <v>0</v>
      </c>
      <c r="MM59" s="13">
        <f t="shared" si="329"/>
        <v>0</v>
      </c>
      <c r="MN59" s="13">
        <f t="shared" si="330"/>
        <v>0</v>
      </c>
      <c r="MO59" s="13">
        <f t="shared" si="331"/>
        <v>0</v>
      </c>
      <c r="MP59" s="13">
        <f t="shared" si="332"/>
        <v>0</v>
      </c>
      <c r="MQ59" s="13">
        <f t="shared" si="333"/>
        <v>0</v>
      </c>
      <c r="MR59" s="13">
        <f t="shared" si="334"/>
        <v>0</v>
      </c>
      <c r="MS59" s="13">
        <f t="shared" si="335"/>
        <v>0</v>
      </c>
      <c r="MT59" s="13">
        <f t="shared" si="336"/>
        <v>0</v>
      </c>
      <c r="MU59" s="13">
        <f t="shared" si="337"/>
        <v>0</v>
      </c>
      <c r="MV59" s="13">
        <f t="shared" si="338"/>
        <v>0</v>
      </c>
      <c r="MW59" s="13">
        <f t="shared" si="339"/>
        <v>0</v>
      </c>
      <c r="MX59" s="13">
        <f t="shared" si="340"/>
        <v>0</v>
      </c>
      <c r="MY59" s="13">
        <f t="shared" si="341"/>
        <v>0</v>
      </c>
      <c r="MZ59" s="13">
        <f t="shared" si="342"/>
        <v>0</v>
      </c>
      <c r="NA59" s="13">
        <f t="shared" si="343"/>
        <v>0</v>
      </c>
      <c r="NB59" s="13">
        <f t="shared" si="344"/>
        <v>0</v>
      </c>
      <c r="NC59" s="13">
        <f t="shared" si="345"/>
        <v>0</v>
      </c>
      <c r="ND59" s="13">
        <f t="shared" si="346"/>
        <v>0</v>
      </c>
      <c r="NE59" s="13">
        <f t="shared" si="347"/>
        <v>0</v>
      </c>
      <c r="NF59" s="13">
        <f t="shared" si="348"/>
        <v>0</v>
      </c>
      <c r="NG59" s="13">
        <f t="shared" si="349"/>
        <v>0</v>
      </c>
      <c r="NH59" s="13">
        <f t="shared" si="350"/>
        <v>0</v>
      </c>
      <c r="NI59" s="13">
        <f t="shared" si="351"/>
        <v>0</v>
      </c>
      <c r="NJ59" s="13">
        <f t="shared" si="352"/>
        <v>0</v>
      </c>
      <c r="NK59" s="13">
        <f t="shared" si="353"/>
        <v>0</v>
      </c>
      <c r="NL59" s="13">
        <f t="shared" si="354"/>
        <v>0</v>
      </c>
      <c r="NM59" s="13">
        <f t="shared" si="355"/>
        <v>0</v>
      </c>
      <c r="NN59" s="13">
        <f t="shared" si="356"/>
        <v>0</v>
      </c>
      <c r="NO59" s="13">
        <f t="shared" si="357"/>
        <v>0</v>
      </c>
      <c r="NP59" s="13">
        <f t="shared" si="358"/>
        <v>0</v>
      </c>
      <c r="NQ59" s="13">
        <f t="shared" si="359"/>
        <v>0</v>
      </c>
      <c r="NR59" s="13">
        <f t="shared" si="360"/>
        <v>0</v>
      </c>
      <c r="NS59" s="13">
        <f t="shared" si="361"/>
        <v>0</v>
      </c>
      <c r="NT59" s="13">
        <f t="shared" si="362"/>
        <v>0</v>
      </c>
      <c r="NU59" s="13">
        <f t="shared" si="363"/>
        <v>0</v>
      </c>
      <c r="NV59" s="13">
        <f t="shared" si="364"/>
        <v>0</v>
      </c>
      <c r="NW59" s="13">
        <f t="shared" si="365"/>
        <v>0</v>
      </c>
      <c r="NX59" s="13">
        <f t="shared" si="366"/>
        <v>0</v>
      </c>
      <c r="NY59" s="13">
        <f t="shared" si="367"/>
        <v>0</v>
      </c>
      <c r="NZ59" s="13">
        <f t="shared" si="368"/>
        <v>0</v>
      </c>
      <c r="OA59" s="13">
        <f t="shared" si="369"/>
        <v>0</v>
      </c>
      <c r="OB59" s="13">
        <f t="shared" si="370"/>
        <v>0</v>
      </c>
      <c r="OC59" s="13">
        <f t="shared" si="371"/>
        <v>0</v>
      </c>
      <c r="OD59" s="13">
        <f t="shared" si="372"/>
        <v>0</v>
      </c>
      <c r="OE59" s="13">
        <f t="shared" si="373"/>
        <v>0</v>
      </c>
      <c r="OF59" s="13">
        <f t="shared" si="374"/>
        <v>0</v>
      </c>
      <c r="OG59" s="13">
        <f t="shared" si="375"/>
        <v>0</v>
      </c>
      <c r="OH59" s="13">
        <f t="shared" si="376"/>
        <v>0</v>
      </c>
      <c r="OI59" s="13">
        <f t="shared" si="377"/>
        <v>0</v>
      </c>
      <c r="OJ59" s="13">
        <f t="shared" si="378"/>
        <v>0</v>
      </c>
      <c r="OK59" s="13">
        <f t="shared" si="379"/>
        <v>0</v>
      </c>
      <c r="OL59" s="13">
        <f t="shared" si="380"/>
        <v>0</v>
      </c>
      <c r="OM59" s="13">
        <f t="shared" si="381"/>
        <v>0</v>
      </c>
      <c r="ON59" s="13">
        <f t="shared" si="382"/>
        <v>0</v>
      </c>
      <c r="OO59" s="13">
        <f t="shared" si="383"/>
        <v>0</v>
      </c>
      <c r="OP59" s="13">
        <f t="shared" si="384"/>
        <v>0</v>
      </c>
      <c r="OQ59" s="13">
        <f t="shared" si="385"/>
        <v>0</v>
      </c>
      <c r="OR59" s="13">
        <f t="shared" si="386"/>
        <v>0</v>
      </c>
      <c r="OS59" s="13">
        <f t="shared" si="387"/>
        <v>0</v>
      </c>
      <c r="OT59" s="13">
        <f t="shared" si="388"/>
        <v>0</v>
      </c>
      <c r="OU59" s="13">
        <f t="shared" si="389"/>
        <v>0</v>
      </c>
      <c r="OV59" s="13">
        <f t="shared" si="390"/>
        <v>0</v>
      </c>
      <c r="OW59" s="13">
        <f t="shared" si="391"/>
        <v>0</v>
      </c>
      <c r="OX59" s="13">
        <f t="shared" si="392"/>
        <v>0</v>
      </c>
      <c r="OY59" s="13">
        <f t="shared" si="393"/>
        <v>0</v>
      </c>
      <c r="OZ59" s="13">
        <f t="shared" si="394"/>
        <v>0</v>
      </c>
      <c r="PA59" s="13">
        <f t="shared" si="395"/>
        <v>0</v>
      </c>
      <c r="PB59" s="13">
        <f t="shared" si="396"/>
        <v>0</v>
      </c>
      <c r="PC59" s="13">
        <f t="shared" si="397"/>
        <v>0</v>
      </c>
      <c r="PD59" s="13">
        <f t="shared" si="398"/>
        <v>0</v>
      </c>
      <c r="PE59" s="13">
        <f t="shared" si="399"/>
        <v>0</v>
      </c>
      <c r="PF59" s="13">
        <f t="shared" si="400"/>
        <v>0</v>
      </c>
      <c r="PG59" s="13">
        <f t="shared" si="401"/>
        <v>0</v>
      </c>
      <c r="PH59" s="13">
        <f t="shared" si="402"/>
        <v>0</v>
      </c>
      <c r="PI59" s="13">
        <f t="shared" si="403"/>
        <v>0</v>
      </c>
      <c r="PJ59" s="13">
        <f t="shared" si="404"/>
        <v>0</v>
      </c>
      <c r="PK59" s="13">
        <f t="shared" si="405"/>
        <v>0</v>
      </c>
      <c r="PL59" s="13">
        <f t="shared" si="406"/>
        <v>0</v>
      </c>
      <c r="PM59" s="13">
        <f t="shared" si="407"/>
        <v>0</v>
      </c>
      <c r="PN59" s="13">
        <f t="shared" si="408"/>
        <v>0</v>
      </c>
      <c r="PO59" s="13">
        <f t="shared" si="409"/>
        <v>0</v>
      </c>
      <c r="PP59" s="13">
        <f t="shared" si="410"/>
        <v>0</v>
      </c>
      <c r="PQ59" s="13">
        <f t="shared" si="411"/>
        <v>0</v>
      </c>
      <c r="PR59" s="13">
        <f t="shared" si="412"/>
        <v>0</v>
      </c>
      <c r="PS59" s="13">
        <f t="shared" si="413"/>
        <v>0</v>
      </c>
      <c r="PT59" s="13">
        <f t="shared" si="414"/>
        <v>0</v>
      </c>
      <c r="PU59" s="13">
        <f t="shared" si="415"/>
        <v>0</v>
      </c>
      <c r="PV59" s="13">
        <f t="shared" si="416"/>
        <v>0</v>
      </c>
      <c r="PW59" s="13">
        <f t="shared" si="417"/>
        <v>0</v>
      </c>
      <c r="PX59" s="13">
        <f t="shared" si="418"/>
        <v>0</v>
      </c>
      <c r="PY59" s="13">
        <f t="shared" si="419"/>
        <v>0</v>
      </c>
      <c r="PZ59" s="13">
        <f t="shared" si="420"/>
        <v>0</v>
      </c>
      <c r="QA59" s="13">
        <f t="shared" si="421"/>
        <v>0</v>
      </c>
      <c r="QB59" s="13">
        <f t="shared" si="422"/>
        <v>0</v>
      </c>
      <c r="QC59" s="13">
        <f t="shared" si="423"/>
        <v>0</v>
      </c>
      <c r="QD59" s="13">
        <f t="shared" si="424"/>
        <v>0</v>
      </c>
      <c r="QE59" s="13">
        <f t="shared" si="425"/>
        <v>0</v>
      </c>
      <c r="QF59" s="13">
        <f t="shared" si="426"/>
        <v>0</v>
      </c>
      <c r="QN59" s="13">
        <f>RANK(QQ59,$QQ$4:$QQ$69)+COUNTIF(QQ$4:QQ59,QQ59)-1</f>
        <v>56</v>
      </c>
      <c r="QO59" s="29">
        <f t="array" ref="QO59">SUM(IF(QQ59&lt;$QQ$4:$QQ$69,1/COUNTIF($QQ$4:$QQ$69,$QQ$4:$QQ$69)))+1</f>
        <v>1</v>
      </c>
      <c r="QP59" s="11" t="str">
        <f>Sheet3!R57</f>
        <v>R. Lewandowski (Poland)</v>
      </c>
      <c r="QQ59" s="13">
        <f t="shared" si="226"/>
        <v>0</v>
      </c>
    </row>
    <row r="60" spans="1:463">
      <c r="J60" s="10">
        <f t="shared" si="222"/>
        <v>57</v>
      </c>
      <c r="K60" s="39" t="str">
        <f>IFERROR(IF(L60="","",IF(ISNUMBER(MATCH(HLOOKUP($J60,$MK$74:$QF$89,($QG$79-$QG$74+1),0),K$4:K59,0)),"",HLOOKUP($J60,$MK$74:$QF$89,($QG$79-$QG$74+1),0))),"")</f>
        <v/>
      </c>
      <c r="L60" s="40" t="str">
        <f t="shared" si="215"/>
        <v/>
      </c>
      <c r="M60" s="41" t="str">
        <f t="array" ref="M60">IFERROR(IF(HLOOKUP($J60,$MK$74:$QF$89,($QG$83-$QG$74+1),0)=0,"",HLOOKUP($J60,$MK$74:$QF$89,($QG$83-$QG$74+1),0)),0)</f>
        <v/>
      </c>
      <c r="N60" s="10"/>
      <c r="O60" s="10">
        <f t="shared" si="223"/>
        <v>57</v>
      </c>
      <c r="P60" s="39" t="str">
        <f>IFERROR(IF(Q60="","",IF(ISNUMBER(MATCH(HLOOKUP($T60,$MK$75:$OP$89,($QG$80-$QG$75+1),0),P$4:P59,0)),"",HLOOKUP($T60,$MK$75:$OP$89,($QG$80-$QG$75+1),0))),"")</f>
        <v/>
      </c>
      <c r="Q60" s="40" t="str">
        <f t="shared" si="217"/>
        <v/>
      </c>
      <c r="R60" s="41" t="str">
        <f t="array" ref="R60">IFERROR(IF(HLOOKUP($O60,$MK$75:$QF$89,($QG$89-$QG$75+1),0)=0,"",HLOOKUP($O60,$MK$75:$QF$89,($QG$89-$QG$75+1),0)),0)</f>
        <v/>
      </c>
      <c r="S60" s="10"/>
      <c r="T60" s="10">
        <f t="shared" si="224"/>
        <v>57</v>
      </c>
      <c r="U60" s="39" t="str">
        <f>IFERROR(IF(V60="","",IF(ISNUMBER(MATCH(HLOOKUP($O60,$MK$76:$QF$89,($QG$81-$QG$76+1),0),U$4:U59,0)),"",HLOOKUP($O60,$MK$76:$QF$89,($QG$81-$QG$76+1),0))),"")</f>
        <v/>
      </c>
      <c r="V60" s="40" t="str">
        <f t="shared" si="225"/>
        <v/>
      </c>
      <c r="W60" s="41" t="str">
        <f t="array" ref="W60">IFERROR(IF(HLOOKUP($T60,$MK$76:$QF$89,($QG$87-$QG$76+1),0)=0,"",HLOOKUP($T60,$MK$76:$QF$89,($QG$87-$QG$76+1),0)),0)</f>
        <v/>
      </c>
      <c r="Y60" s="9">
        <v>29</v>
      </c>
      <c r="Z60" s="39" t="str">
        <f>IFERROR(IF(AA60="","",IF(ISNUMBER(MATCH(VLOOKUP($Y61,$QN$4:$QQ$69,2,0),Z$31:Z59,0)),"",VLOOKUP($Y61,$QN$4:$QQ$69,2,0))),"")</f>
        <v/>
      </c>
      <c r="AA60" s="40" t="str">
        <f t="shared" si="219"/>
        <v/>
      </c>
      <c r="AB60" s="42" t="str">
        <f t="shared" si="220"/>
        <v/>
      </c>
      <c r="AC60" s="43" t="str">
        <f t="shared" si="221"/>
        <v/>
      </c>
      <c r="AE60" s="29">
        <f t="array" ref="AE60">IFERROR(SUM(IF(AG60&lt;$AG$4:$AG$69,1/COUNTIF($AG$4:$AG$69,$AG$4:$AG$69)))+1,0)</f>
        <v>1</v>
      </c>
      <c r="AF60" s="44" t="str">
        <f>Sheet3!R58</f>
        <v>R. Lukaku (Belgium)</v>
      </c>
      <c r="AG60" s="45">
        <v>0</v>
      </c>
      <c r="AH60" s="29">
        <f t="shared" si="212"/>
        <v>15</v>
      </c>
      <c r="AL60" s="13">
        <f t="shared" si="427"/>
        <v>1</v>
      </c>
      <c r="AM60" s="11" t="s">
        <v>2570</v>
      </c>
      <c r="AN60" s="11" t="str">
        <f>IFERROR(VLOOKUP('Euro 2016'!BB66,Sheet2!$A:$B,2,0),"")</f>
        <v>Republic of Ireland</v>
      </c>
      <c r="AT60" s="46"/>
      <c r="AU60" s="47"/>
      <c r="AV60" s="55"/>
      <c r="AW60" s="48"/>
      <c r="AX60" s="49"/>
      <c r="AY60" s="55"/>
      <c r="AZ60" s="46"/>
      <c r="BA60" s="47"/>
      <c r="BB60" s="55"/>
      <c r="BC60" s="48"/>
      <c r="BD60" s="49"/>
      <c r="BE60" s="55"/>
      <c r="BF60" s="46"/>
      <c r="BG60" s="47"/>
      <c r="BH60" s="55"/>
      <c r="BI60" s="48"/>
      <c r="BJ60" s="49"/>
      <c r="BK60" s="55"/>
      <c r="BL60" s="46"/>
      <c r="BM60" s="47"/>
      <c r="BN60" s="55"/>
      <c r="BO60" s="48"/>
      <c r="BP60" s="49"/>
      <c r="BQ60" s="55"/>
      <c r="BR60" s="46"/>
      <c r="BS60" s="47"/>
      <c r="BT60" s="55"/>
      <c r="BU60" s="48"/>
      <c r="BV60" s="49"/>
      <c r="BW60" s="55"/>
      <c r="BX60" s="46"/>
      <c r="BY60" s="47"/>
      <c r="BZ60" s="55"/>
      <c r="CA60" s="48"/>
      <c r="CB60" s="49"/>
      <c r="CC60" s="55"/>
      <c r="CD60" s="46"/>
      <c r="CE60" s="47"/>
      <c r="CF60" s="55"/>
      <c r="CG60" s="48"/>
      <c r="CH60" s="49"/>
      <c r="CI60" s="55"/>
      <c r="CJ60" s="46"/>
      <c r="CK60" s="47"/>
      <c r="CL60" s="55"/>
      <c r="CM60" s="48"/>
      <c r="CN60" s="49"/>
      <c r="CO60" s="55"/>
      <c r="CP60" s="46"/>
      <c r="CQ60" s="47"/>
      <c r="CR60" s="55"/>
      <c r="CS60" s="48"/>
      <c r="CT60" s="49"/>
      <c r="CU60" s="55"/>
      <c r="CV60" s="46"/>
      <c r="CW60" s="47"/>
      <c r="CX60" s="55"/>
      <c r="CY60" s="48"/>
      <c r="CZ60" s="49"/>
      <c r="DA60" s="55"/>
      <c r="DB60" s="46"/>
      <c r="DC60" s="47"/>
      <c r="DD60" s="55"/>
      <c r="DE60" s="48"/>
      <c r="DF60" s="49"/>
      <c r="DG60" s="55"/>
      <c r="DH60" s="46"/>
      <c r="DI60" s="47"/>
      <c r="DJ60" s="55"/>
      <c r="DK60" s="48"/>
      <c r="DL60" s="49"/>
      <c r="DM60" s="55"/>
      <c r="DN60" s="46"/>
      <c r="DO60" s="47"/>
      <c r="DP60" s="55"/>
      <c r="DQ60" s="48"/>
      <c r="DR60" s="49"/>
      <c r="DS60" s="55"/>
      <c r="DT60" s="46"/>
      <c r="DU60" s="47"/>
      <c r="DV60" s="55"/>
      <c r="DW60" s="48"/>
      <c r="DX60" s="49"/>
      <c r="DY60" s="55"/>
      <c r="DZ60" s="46"/>
      <c r="EA60" s="47"/>
      <c r="EB60" s="55"/>
      <c r="EC60" s="48"/>
      <c r="ED60" s="49"/>
      <c r="EE60" s="55"/>
      <c r="EF60" s="46"/>
      <c r="EG60" s="47"/>
      <c r="EH60" s="55"/>
      <c r="EI60" s="48"/>
      <c r="EJ60" s="49"/>
      <c r="EK60" s="55"/>
      <c r="EL60" s="46"/>
      <c r="EM60" s="47"/>
      <c r="EN60" s="55"/>
      <c r="EO60" s="48"/>
      <c r="EP60" s="49"/>
      <c r="EQ60" s="55"/>
      <c r="ER60" s="46"/>
      <c r="ES60" s="47"/>
      <c r="ET60" s="55"/>
      <c r="EU60" s="48"/>
      <c r="EV60" s="49"/>
      <c r="EW60" s="55"/>
      <c r="EX60" s="46"/>
      <c r="EY60" s="47"/>
      <c r="EZ60" s="55"/>
      <c r="FA60" s="48"/>
      <c r="FB60" s="49"/>
      <c r="FC60" s="55"/>
      <c r="FD60" s="46"/>
      <c r="FE60" s="47"/>
      <c r="FF60" s="55"/>
      <c r="FG60" s="48"/>
      <c r="FH60" s="49"/>
      <c r="FI60" s="55"/>
      <c r="FJ60" s="46"/>
      <c r="FK60" s="47"/>
      <c r="FL60" s="55"/>
      <c r="FM60" s="48"/>
      <c r="FN60" s="49"/>
      <c r="FO60" s="55"/>
      <c r="FP60" s="46"/>
      <c r="FQ60" s="47"/>
      <c r="FR60" s="55"/>
      <c r="FS60" s="48"/>
      <c r="FT60" s="49"/>
      <c r="FU60" s="55"/>
      <c r="FV60" s="46"/>
      <c r="FW60" s="47"/>
      <c r="FX60" s="55"/>
      <c r="FY60" s="48"/>
      <c r="FZ60" s="49"/>
      <c r="GA60" s="55"/>
      <c r="GB60" s="46"/>
      <c r="GC60" s="47"/>
      <c r="GD60" s="55"/>
      <c r="GE60" s="48"/>
      <c r="GF60" s="49"/>
      <c r="GG60" s="55"/>
      <c r="GH60" s="46"/>
      <c r="GI60" s="47"/>
      <c r="GJ60" s="55"/>
      <c r="GK60" s="48"/>
      <c r="GL60" s="49"/>
      <c r="GM60" s="55"/>
      <c r="GN60" s="46"/>
      <c r="GO60" s="47"/>
      <c r="GP60" s="55"/>
      <c r="GQ60" s="48"/>
      <c r="GR60" s="49"/>
      <c r="GS60" s="55"/>
      <c r="GT60" s="46"/>
      <c r="GU60" s="47"/>
      <c r="GV60" s="55"/>
      <c r="GW60" s="48"/>
      <c r="GX60" s="49"/>
      <c r="GY60" s="55"/>
      <c r="GZ60" s="46"/>
      <c r="HA60" s="47"/>
      <c r="HB60" s="55"/>
      <c r="HC60" s="48"/>
      <c r="HD60" s="49"/>
      <c r="HE60" s="55"/>
      <c r="HF60" s="46"/>
      <c r="HG60" s="47"/>
      <c r="HH60" s="55"/>
      <c r="HI60" s="48"/>
      <c r="HJ60" s="49"/>
      <c r="HK60" s="55"/>
      <c r="HL60" s="46"/>
      <c r="HM60" s="47"/>
      <c r="HN60" s="55"/>
      <c r="HO60" s="48"/>
      <c r="HP60" s="49"/>
      <c r="HQ60" s="55"/>
      <c r="HR60" s="46"/>
      <c r="HS60" s="47"/>
      <c r="HT60" s="55"/>
      <c r="HU60" s="48"/>
      <c r="HV60" s="49"/>
      <c r="HW60" s="55"/>
      <c r="HX60" s="46"/>
      <c r="HY60" s="47"/>
      <c r="HZ60" s="55"/>
      <c r="IA60" s="48"/>
      <c r="IB60" s="49"/>
      <c r="IC60" s="55"/>
      <c r="ID60" s="46"/>
      <c r="IE60" s="47"/>
      <c r="IF60" s="55"/>
      <c r="IG60" s="48"/>
      <c r="IH60" s="49"/>
      <c r="II60" s="55"/>
      <c r="IJ60" s="46"/>
      <c r="IK60" s="47"/>
      <c r="IL60" s="55"/>
      <c r="IM60" s="48"/>
      <c r="IN60" s="49"/>
      <c r="IO60" s="55"/>
      <c r="IP60" s="46"/>
      <c r="IQ60" s="47"/>
      <c r="IR60" s="55"/>
      <c r="IS60" s="48"/>
      <c r="IT60" s="49"/>
      <c r="IU60" s="55"/>
      <c r="IV60" s="46"/>
      <c r="IW60" s="47"/>
      <c r="IX60" s="55"/>
      <c r="IY60" s="48"/>
      <c r="IZ60" s="49"/>
      <c r="JA60" s="55"/>
      <c r="JB60" s="46"/>
      <c r="JC60" s="47"/>
      <c r="JD60" s="55"/>
      <c r="JE60" s="48"/>
      <c r="JF60" s="49"/>
      <c r="JG60" s="55"/>
      <c r="JH60" s="46"/>
      <c r="JI60" s="47"/>
      <c r="JJ60" s="55"/>
      <c r="JK60" s="48"/>
      <c r="JL60" s="49"/>
      <c r="JM60" s="55"/>
      <c r="JN60" s="46"/>
      <c r="JO60" s="47"/>
      <c r="JP60" s="55"/>
      <c r="JQ60" s="48"/>
      <c r="JR60" s="49"/>
      <c r="JS60" s="55"/>
      <c r="JT60" s="46"/>
      <c r="JU60" s="47"/>
      <c r="JV60" s="55"/>
      <c r="JW60" s="48"/>
      <c r="JX60" s="49"/>
      <c r="JY60" s="55"/>
      <c r="JZ60" s="46"/>
      <c r="KA60" s="47"/>
      <c r="KB60" s="55"/>
      <c r="KC60" s="48"/>
      <c r="KD60" s="49"/>
      <c r="KE60" s="55"/>
      <c r="KF60" s="46"/>
      <c r="KG60" s="47"/>
      <c r="KH60" s="55"/>
      <c r="KI60" s="48"/>
      <c r="KJ60" s="49"/>
      <c r="KK60" s="55"/>
      <c r="KL60" s="46"/>
      <c r="KM60" s="47"/>
      <c r="KN60" s="55"/>
      <c r="KO60" s="48"/>
      <c r="KP60" s="49"/>
      <c r="KQ60" s="55"/>
      <c r="KR60" s="46"/>
      <c r="KS60" s="47"/>
      <c r="KT60" s="55"/>
      <c r="KU60" s="48"/>
      <c r="KV60" s="49"/>
      <c r="KW60" s="55"/>
      <c r="KX60" s="46"/>
      <c r="KY60" s="47"/>
      <c r="KZ60" s="55"/>
      <c r="LA60" s="48"/>
      <c r="LB60" s="49"/>
      <c r="LC60" s="55"/>
      <c r="LD60" s="46"/>
      <c r="LE60" s="47"/>
      <c r="LF60" s="55"/>
      <c r="LG60" s="48"/>
      <c r="LH60" s="49"/>
      <c r="LI60" s="55"/>
      <c r="LJ60" s="46"/>
      <c r="LK60" s="47"/>
      <c r="LL60" s="55"/>
      <c r="LM60" s="48"/>
      <c r="LN60" s="49"/>
      <c r="LO60" s="55"/>
      <c r="LP60" s="46"/>
      <c r="LQ60" s="47"/>
      <c r="LR60" s="55"/>
      <c r="LS60" s="48"/>
      <c r="LT60" s="49"/>
      <c r="LU60" s="55"/>
      <c r="LV60" s="46"/>
      <c r="LW60" s="47"/>
      <c r="LX60" s="55"/>
      <c r="LY60" s="48"/>
      <c r="LZ60" s="49"/>
      <c r="MA60" s="55"/>
      <c r="MB60" s="46"/>
      <c r="MC60" s="47"/>
      <c r="MD60" s="55"/>
      <c r="ME60" s="48"/>
      <c r="MF60" s="49"/>
      <c r="MG60" s="55"/>
      <c r="MH60" s="55"/>
      <c r="MI60" s="55"/>
      <c r="MJ60" s="55"/>
      <c r="MK60" s="13">
        <f t="shared" si="327"/>
        <v>0</v>
      </c>
      <c r="ML60" s="13">
        <f t="shared" si="328"/>
        <v>0</v>
      </c>
      <c r="MM60" s="13">
        <f t="shared" si="329"/>
        <v>0</v>
      </c>
      <c r="MN60" s="13">
        <f t="shared" si="330"/>
        <v>0</v>
      </c>
      <c r="MO60" s="13">
        <f t="shared" si="331"/>
        <v>0</v>
      </c>
      <c r="MP60" s="13">
        <f t="shared" si="332"/>
        <v>0</v>
      </c>
      <c r="MQ60" s="13">
        <f t="shared" si="333"/>
        <v>0</v>
      </c>
      <c r="MR60" s="13">
        <f t="shared" si="334"/>
        <v>0</v>
      </c>
      <c r="MS60" s="13">
        <f t="shared" si="335"/>
        <v>0</v>
      </c>
      <c r="MT60" s="13">
        <f t="shared" si="336"/>
        <v>0</v>
      </c>
      <c r="MU60" s="13">
        <f t="shared" si="337"/>
        <v>0</v>
      </c>
      <c r="MV60" s="13">
        <f t="shared" si="338"/>
        <v>0</v>
      </c>
      <c r="MW60" s="13">
        <f t="shared" si="339"/>
        <v>0</v>
      </c>
      <c r="MX60" s="13">
        <f t="shared" si="340"/>
        <v>0</v>
      </c>
      <c r="MY60" s="13">
        <f t="shared" si="341"/>
        <v>0</v>
      </c>
      <c r="MZ60" s="13">
        <f t="shared" si="342"/>
        <v>0</v>
      </c>
      <c r="NA60" s="13">
        <f t="shared" si="343"/>
        <v>0</v>
      </c>
      <c r="NB60" s="13">
        <f t="shared" si="344"/>
        <v>0</v>
      </c>
      <c r="NC60" s="13">
        <f t="shared" si="345"/>
        <v>0</v>
      </c>
      <c r="ND60" s="13">
        <f t="shared" si="346"/>
        <v>0</v>
      </c>
      <c r="NE60" s="13">
        <f t="shared" si="347"/>
        <v>0</v>
      </c>
      <c r="NF60" s="13">
        <f t="shared" si="348"/>
        <v>0</v>
      </c>
      <c r="NG60" s="13">
        <f t="shared" si="349"/>
        <v>0</v>
      </c>
      <c r="NH60" s="13">
        <f t="shared" si="350"/>
        <v>0</v>
      </c>
      <c r="NI60" s="13">
        <f t="shared" si="351"/>
        <v>0</v>
      </c>
      <c r="NJ60" s="13">
        <f t="shared" si="352"/>
        <v>0</v>
      </c>
      <c r="NK60" s="13">
        <f t="shared" si="353"/>
        <v>0</v>
      </c>
      <c r="NL60" s="13">
        <f t="shared" si="354"/>
        <v>0</v>
      </c>
      <c r="NM60" s="13">
        <f t="shared" si="355"/>
        <v>0</v>
      </c>
      <c r="NN60" s="13">
        <f t="shared" si="356"/>
        <v>0</v>
      </c>
      <c r="NO60" s="13">
        <f t="shared" si="357"/>
        <v>0</v>
      </c>
      <c r="NP60" s="13">
        <f t="shared" si="358"/>
        <v>0</v>
      </c>
      <c r="NQ60" s="13">
        <f t="shared" si="359"/>
        <v>0</v>
      </c>
      <c r="NR60" s="13">
        <f t="shared" si="360"/>
        <v>0</v>
      </c>
      <c r="NS60" s="13">
        <f t="shared" si="361"/>
        <v>0</v>
      </c>
      <c r="NT60" s="13">
        <f t="shared" si="362"/>
        <v>0</v>
      </c>
      <c r="NU60" s="13">
        <f t="shared" si="363"/>
        <v>0</v>
      </c>
      <c r="NV60" s="13">
        <f t="shared" si="364"/>
        <v>0</v>
      </c>
      <c r="NW60" s="13">
        <f t="shared" si="365"/>
        <v>0</v>
      </c>
      <c r="NX60" s="13">
        <f t="shared" si="366"/>
        <v>0</v>
      </c>
      <c r="NY60" s="13">
        <f t="shared" si="367"/>
        <v>0</v>
      </c>
      <c r="NZ60" s="13">
        <f t="shared" si="368"/>
        <v>0</v>
      </c>
      <c r="OA60" s="13">
        <f t="shared" si="369"/>
        <v>0</v>
      </c>
      <c r="OB60" s="13">
        <f t="shared" si="370"/>
        <v>0</v>
      </c>
      <c r="OC60" s="13">
        <f t="shared" si="371"/>
        <v>0</v>
      </c>
      <c r="OD60" s="13">
        <f t="shared" si="372"/>
        <v>0</v>
      </c>
      <c r="OE60" s="13">
        <f t="shared" si="373"/>
        <v>0</v>
      </c>
      <c r="OF60" s="13">
        <f t="shared" si="374"/>
        <v>0</v>
      </c>
      <c r="OG60" s="13">
        <f t="shared" si="375"/>
        <v>0</v>
      </c>
      <c r="OH60" s="13">
        <f t="shared" si="376"/>
        <v>0</v>
      </c>
      <c r="OI60" s="13">
        <f t="shared" si="377"/>
        <v>0</v>
      </c>
      <c r="OJ60" s="13">
        <f t="shared" si="378"/>
        <v>0</v>
      </c>
      <c r="OK60" s="13">
        <f t="shared" si="379"/>
        <v>0</v>
      </c>
      <c r="OL60" s="13">
        <f t="shared" si="380"/>
        <v>0</v>
      </c>
      <c r="OM60" s="13">
        <f t="shared" si="381"/>
        <v>0</v>
      </c>
      <c r="ON60" s="13">
        <f t="shared" si="382"/>
        <v>0</v>
      </c>
      <c r="OO60" s="13">
        <f t="shared" si="383"/>
        <v>0</v>
      </c>
      <c r="OP60" s="13">
        <f t="shared" si="384"/>
        <v>0</v>
      </c>
      <c r="OQ60" s="13">
        <f t="shared" si="385"/>
        <v>0</v>
      </c>
      <c r="OR60" s="13">
        <f t="shared" si="386"/>
        <v>0</v>
      </c>
      <c r="OS60" s="13">
        <f t="shared" si="387"/>
        <v>0</v>
      </c>
      <c r="OT60" s="13">
        <f t="shared" si="388"/>
        <v>0</v>
      </c>
      <c r="OU60" s="13">
        <f t="shared" si="389"/>
        <v>0</v>
      </c>
      <c r="OV60" s="13">
        <f t="shared" si="390"/>
        <v>0</v>
      </c>
      <c r="OW60" s="13">
        <f t="shared" si="391"/>
        <v>0</v>
      </c>
      <c r="OX60" s="13">
        <f t="shared" si="392"/>
        <v>0</v>
      </c>
      <c r="OY60" s="13">
        <f t="shared" si="393"/>
        <v>0</v>
      </c>
      <c r="OZ60" s="13">
        <f t="shared" si="394"/>
        <v>0</v>
      </c>
      <c r="PA60" s="13">
        <f t="shared" si="395"/>
        <v>0</v>
      </c>
      <c r="PB60" s="13">
        <f t="shared" si="396"/>
        <v>0</v>
      </c>
      <c r="PC60" s="13">
        <f t="shared" si="397"/>
        <v>0</v>
      </c>
      <c r="PD60" s="13">
        <f t="shared" si="398"/>
        <v>0</v>
      </c>
      <c r="PE60" s="13">
        <f t="shared" si="399"/>
        <v>0</v>
      </c>
      <c r="PF60" s="13">
        <f t="shared" si="400"/>
        <v>0</v>
      </c>
      <c r="PG60" s="13">
        <f t="shared" si="401"/>
        <v>0</v>
      </c>
      <c r="PH60" s="13">
        <f t="shared" si="402"/>
        <v>0</v>
      </c>
      <c r="PI60" s="13">
        <f t="shared" si="403"/>
        <v>0</v>
      </c>
      <c r="PJ60" s="13">
        <f t="shared" si="404"/>
        <v>0</v>
      </c>
      <c r="PK60" s="13">
        <f t="shared" si="405"/>
        <v>0</v>
      </c>
      <c r="PL60" s="13">
        <f t="shared" si="406"/>
        <v>0</v>
      </c>
      <c r="PM60" s="13">
        <f t="shared" si="407"/>
        <v>0</v>
      </c>
      <c r="PN60" s="13">
        <f t="shared" si="408"/>
        <v>0</v>
      </c>
      <c r="PO60" s="13">
        <f t="shared" si="409"/>
        <v>0</v>
      </c>
      <c r="PP60" s="13">
        <f t="shared" si="410"/>
        <v>0</v>
      </c>
      <c r="PQ60" s="13">
        <f t="shared" si="411"/>
        <v>0</v>
      </c>
      <c r="PR60" s="13">
        <f t="shared" si="412"/>
        <v>0</v>
      </c>
      <c r="PS60" s="13">
        <f t="shared" si="413"/>
        <v>0</v>
      </c>
      <c r="PT60" s="13">
        <f t="shared" si="414"/>
        <v>0</v>
      </c>
      <c r="PU60" s="13">
        <f t="shared" si="415"/>
        <v>0</v>
      </c>
      <c r="PV60" s="13">
        <f t="shared" si="416"/>
        <v>0</v>
      </c>
      <c r="PW60" s="13">
        <f t="shared" si="417"/>
        <v>0</v>
      </c>
      <c r="PX60" s="13">
        <f t="shared" si="418"/>
        <v>0</v>
      </c>
      <c r="PY60" s="13">
        <f t="shared" si="419"/>
        <v>0</v>
      </c>
      <c r="PZ60" s="13">
        <f t="shared" si="420"/>
        <v>0</v>
      </c>
      <c r="QA60" s="13">
        <f t="shared" si="421"/>
        <v>0</v>
      </c>
      <c r="QB60" s="13">
        <f t="shared" si="422"/>
        <v>0</v>
      </c>
      <c r="QC60" s="13">
        <f t="shared" si="423"/>
        <v>0</v>
      </c>
      <c r="QD60" s="13">
        <f t="shared" si="424"/>
        <v>0</v>
      </c>
      <c r="QE60" s="13">
        <f t="shared" si="425"/>
        <v>0</v>
      </c>
      <c r="QF60" s="13">
        <f t="shared" si="426"/>
        <v>0</v>
      </c>
      <c r="QG60" s="13"/>
      <c r="QH60" s="13"/>
      <c r="QN60" s="13">
        <f>RANK(QQ60,$QQ$4:$QQ$69)+COUNTIF(QQ$4:QQ60,QQ60)-1</f>
        <v>57</v>
      </c>
      <c r="QO60" s="29">
        <f t="array" ref="QO60">SUM(IF(QQ60&lt;$QQ$4:$QQ$69,1/COUNTIF($QQ$4:$QQ$69,$QQ$4:$QQ$69)))+1</f>
        <v>1</v>
      </c>
      <c r="QP60" s="11" t="str">
        <f>Sheet3!R58</f>
        <v>R. Lukaku (Belgium)</v>
      </c>
      <c r="QQ60" s="13">
        <f t="shared" si="226"/>
        <v>0</v>
      </c>
      <c r="QR60" s="10"/>
      <c r="QS60" s="10"/>
      <c r="QT60" s="10"/>
      <c r="QU60" s="10"/>
    </row>
    <row r="61" spans="1:463">
      <c r="J61" s="10">
        <f t="shared" si="222"/>
        <v>58</v>
      </c>
      <c r="K61" s="39" t="str">
        <f>IFERROR(IF(L61="","",IF(ISNUMBER(MATCH(HLOOKUP($J61,$MK$74:$QF$89,($QG$79-$QG$74+1),0),K$4:K60,0)),"",HLOOKUP($J61,$MK$74:$QF$89,($QG$79-$QG$74+1),0))),"")</f>
        <v/>
      </c>
      <c r="L61" s="40" t="str">
        <f t="shared" si="215"/>
        <v/>
      </c>
      <c r="M61" s="41" t="str">
        <f t="array" ref="M61">IFERROR(IF(HLOOKUP($J61,$MK$74:$QF$89,($QG$83-$QG$74+1),0)=0,"",HLOOKUP($J61,$MK$74:$QF$89,($QG$83-$QG$74+1),0)),0)</f>
        <v/>
      </c>
      <c r="N61" s="10"/>
      <c r="O61" s="10">
        <f t="shared" si="223"/>
        <v>58</v>
      </c>
      <c r="P61" s="39" t="str">
        <f>IFERROR(IF(Q61="","",IF(ISNUMBER(MATCH(HLOOKUP($T61,$MK$75:$OP$89,($QG$80-$QG$75+1),0),P$4:P60,0)),"",HLOOKUP($T61,$MK$75:$OP$89,($QG$80-$QG$75+1),0))),"")</f>
        <v/>
      </c>
      <c r="Q61" s="40" t="str">
        <f t="shared" si="217"/>
        <v/>
      </c>
      <c r="R61" s="41" t="str">
        <f t="array" ref="R61">IFERROR(IF(HLOOKUP($O61,$MK$75:$QF$89,($QG$89-$QG$75+1),0)=0,"",HLOOKUP($O61,$MK$75:$QF$89,($QG$89-$QG$75+1),0)),0)</f>
        <v/>
      </c>
      <c r="S61" s="10"/>
      <c r="T61" s="10">
        <f t="shared" si="224"/>
        <v>58</v>
      </c>
      <c r="U61" s="39" t="str">
        <f>IFERROR(IF(V61="","",IF(ISNUMBER(MATCH(HLOOKUP($O61,$MK$76:$QF$89,($QG$81-$QG$76+1),0),U$4:U60,0)),"",HLOOKUP($O61,$MK$76:$QF$89,($QG$81-$QG$76+1),0))),"")</f>
        <v/>
      </c>
      <c r="V61" s="40" t="str">
        <f t="shared" si="225"/>
        <v/>
      </c>
      <c r="W61" s="41" t="str">
        <f t="array" ref="W61">IFERROR(IF(HLOOKUP($T61,$MK$76:$QF$89,($QG$87-$QG$76+1),0)=0,"",HLOOKUP($T61,$MK$76:$QF$89,($QG$87-$QG$76+1),0)),0)</f>
        <v/>
      </c>
      <c r="Y61" s="9">
        <v>30</v>
      </c>
      <c r="Z61" s="39" t="str">
        <f>IFERROR(IF(AA61="","",IF(ISNUMBER(MATCH(VLOOKUP($Y62,$QN$4:$QQ$69,2,0),Z$31:Z60,0)),"",VLOOKUP($Y62,$QN$4:$QQ$69,2,0))),"")</f>
        <v/>
      </c>
      <c r="AA61" s="40" t="str">
        <f t="shared" si="219"/>
        <v/>
      </c>
      <c r="AB61" s="42" t="str">
        <f t="shared" si="220"/>
        <v/>
      </c>
      <c r="AC61" s="43" t="str">
        <f t="shared" si="221"/>
        <v/>
      </c>
      <c r="AE61" s="29">
        <f t="array" ref="AE61">IFERROR(SUM(IF(AG61&lt;$AG$4:$AG$69,1/COUNTIF($AG$4:$AG$69,$AG$4:$AG$69)))+1,0)</f>
        <v>1</v>
      </c>
      <c r="AF61" s="44" t="str">
        <f>Sheet3!R59</f>
        <v>R. Sterling (England)</v>
      </c>
      <c r="AG61" s="45">
        <v>0</v>
      </c>
      <c r="AH61" s="29">
        <f t="shared" si="212"/>
        <v>15</v>
      </c>
      <c r="AL61" s="13">
        <f t="shared" si="427"/>
        <v>1</v>
      </c>
      <c r="AM61" s="11" t="s">
        <v>2571</v>
      </c>
      <c r="AN61" s="11" t="str">
        <f>IFERROR(VLOOKUP('Euro 2016'!BB67,Sheet2!$A:$B,2,0),"")</f>
        <v>Italy</v>
      </c>
      <c r="AT61" s="46"/>
      <c r="AU61" s="47"/>
      <c r="AV61" s="55"/>
      <c r="AW61" s="48"/>
      <c r="AX61" s="49"/>
      <c r="AY61" s="55"/>
      <c r="AZ61" s="46"/>
      <c r="BA61" s="47"/>
      <c r="BB61" s="55"/>
      <c r="BC61" s="48"/>
      <c r="BD61" s="49"/>
      <c r="BE61" s="55"/>
      <c r="BF61" s="46"/>
      <c r="BG61" s="47"/>
      <c r="BH61" s="55"/>
      <c r="BI61" s="48"/>
      <c r="BJ61" s="49"/>
      <c r="BK61" s="55"/>
      <c r="BL61" s="46"/>
      <c r="BM61" s="47"/>
      <c r="BN61" s="55"/>
      <c r="BO61" s="48"/>
      <c r="BP61" s="49"/>
      <c r="BQ61" s="55"/>
      <c r="BR61" s="46"/>
      <c r="BS61" s="47"/>
      <c r="BT61" s="55"/>
      <c r="BU61" s="48"/>
      <c r="BV61" s="49"/>
      <c r="BW61" s="55"/>
      <c r="BX61" s="46"/>
      <c r="BY61" s="47"/>
      <c r="BZ61" s="55"/>
      <c r="CA61" s="48"/>
      <c r="CB61" s="49"/>
      <c r="CC61" s="55"/>
      <c r="CD61" s="46"/>
      <c r="CE61" s="47"/>
      <c r="CF61" s="55"/>
      <c r="CG61" s="48"/>
      <c r="CH61" s="49"/>
      <c r="CI61" s="55"/>
      <c r="CJ61" s="46"/>
      <c r="CK61" s="47"/>
      <c r="CL61" s="55"/>
      <c r="CM61" s="48"/>
      <c r="CN61" s="49"/>
      <c r="CO61" s="55"/>
      <c r="CP61" s="46"/>
      <c r="CQ61" s="47"/>
      <c r="CR61" s="55"/>
      <c r="CS61" s="48"/>
      <c r="CT61" s="49"/>
      <c r="CU61" s="55"/>
      <c r="CV61" s="46"/>
      <c r="CW61" s="47"/>
      <c r="CX61" s="55"/>
      <c r="CY61" s="48"/>
      <c r="CZ61" s="49"/>
      <c r="DA61" s="55"/>
      <c r="DB61" s="46"/>
      <c r="DC61" s="47"/>
      <c r="DD61" s="55"/>
      <c r="DE61" s="48"/>
      <c r="DF61" s="49"/>
      <c r="DG61" s="55"/>
      <c r="DH61" s="46"/>
      <c r="DI61" s="47"/>
      <c r="DJ61" s="55"/>
      <c r="DK61" s="48"/>
      <c r="DL61" s="49"/>
      <c r="DM61" s="55"/>
      <c r="DN61" s="46"/>
      <c r="DO61" s="47"/>
      <c r="DP61" s="55"/>
      <c r="DQ61" s="48"/>
      <c r="DR61" s="49"/>
      <c r="DS61" s="55"/>
      <c r="DT61" s="46"/>
      <c r="DU61" s="47"/>
      <c r="DV61" s="55"/>
      <c r="DW61" s="48"/>
      <c r="DX61" s="49"/>
      <c r="DY61" s="55"/>
      <c r="DZ61" s="46"/>
      <c r="EA61" s="47"/>
      <c r="EB61" s="55"/>
      <c r="EC61" s="48"/>
      <c r="ED61" s="49"/>
      <c r="EE61" s="55"/>
      <c r="EF61" s="46"/>
      <c r="EG61" s="47"/>
      <c r="EH61" s="55"/>
      <c r="EI61" s="48"/>
      <c r="EJ61" s="49"/>
      <c r="EK61" s="55"/>
      <c r="EL61" s="46"/>
      <c r="EM61" s="47"/>
      <c r="EN61" s="55"/>
      <c r="EO61" s="48"/>
      <c r="EP61" s="49"/>
      <c r="EQ61" s="55"/>
      <c r="ER61" s="46"/>
      <c r="ES61" s="47"/>
      <c r="ET61" s="55"/>
      <c r="EU61" s="48"/>
      <c r="EV61" s="49"/>
      <c r="EW61" s="55"/>
      <c r="EX61" s="46"/>
      <c r="EY61" s="47"/>
      <c r="EZ61" s="55"/>
      <c r="FA61" s="48"/>
      <c r="FB61" s="49"/>
      <c r="FC61" s="55"/>
      <c r="FD61" s="46"/>
      <c r="FE61" s="47"/>
      <c r="FF61" s="55"/>
      <c r="FG61" s="48"/>
      <c r="FH61" s="49"/>
      <c r="FI61" s="55"/>
      <c r="FJ61" s="46"/>
      <c r="FK61" s="47"/>
      <c r="FL61" s="55"/>
      <c r="FM61" s="48"/>
      <c r="FN61" s="49"/>
      <c r="FO61" s="55"/>
      <c r="FP61" s="46"/>
      <c r="FQ61" s="47"/>
      <c r="FR61" s="55"/>
      <c r="FS61" s="48"/>
      <c r="FT61" s="49"/>
      <c r="FU61" s="55"/>
      <c r="FV61" s="46"/>
      <c r="FW61" s="47"/>
      <c r="FX61" s="55"/>
      <c r="FY61" s="48"/>
      <c r="FZ61" s="49"/>
      <c r="GA61" s="55"/>
      <c r="GB61" s="46"/>
      <c r="GC61" s="47"/>
      <c r="GD61" s="55"/>
      <c r="GE61" s="48"/>
      <c r="GF61" s="49"/>
      <c r="GG61" s="55"/>
      <c r="GH61" s="46"/>
      <c r="GI61" s="47"/>
      <c r="GJ61" s="55"/>
      <c r="GK61" s="48"/>
      <c r="GL61" s="49"/>
      <c r="GM61" s="55"/>
      <c r="GN61" s="46"/>
      <c r="GO61" s="47"/>
      <c r="GP61" s="55"/>
      <c r="GQ61" s="48"/>
      <c r="GR61" s="49"/>
      <c r="GS61" s="55"/>
      <c r="GT61" s="46"/>
      <c r="GU61" s="47"/>
      <c r="GV61" s="55"/>
      <c r="GW61" s="48"/>
      <c r="GX61" s="49"/>
      <c r="GY61" s="55"/>
      <c r="GZ61" s="46"/>
      <c r="HA61" s="47"/>
      <c r="HB61" s="55"/>
      <c r="HC61" s="48"/>
      <c r="HD61" s="49"/>
      <c r="HE61" s="55"/>
      <c r="HF61" s="46"/>
      <c r="HG61" s="47"/>
      <c r="HH61" s="55"/>
      <c r="HI61" s="48"/>
      <c r="HJ61" s="49"/>
      <c r="HK61" s="55"/>
      <c r="HL61" s="46"/>
      <c r="HM61" s="47"/>
      <c r="HN61" s="55"/>
      <c r="HO61" s="48"/>
      <c r="HP61" s="49"/>
      <c r="HQ61" s="55"/>
      <c r="HR61" s="46"/>
      <c r="HS61" s="47"/>
      <c r="HT61" s="55"/>
      <c r="HU61" s="48"/>
      <c r="HV61" s="49"/>
      <c r="HW61" s="55"/>
      <c r="HX61" s="46"/>
      <c r="HY61" s="47"/>
      <c r="HZ61" s="55"/>
      <c r="IA61" s="48"/>
      <c r="IB61" s="49"/>
      <c r="IC61" s="55"/>
      <c r="ID61" s="46"/>
      <c r="IE61" s="47"/>
      <c r="IF61" s="55"/>
      <c r="IG61" s="48"/>
      <c r="IH61" s="49"/>
      <c r="II61" s="55"/>
      <c r="IJ61" s="46"/>
      <c r="IK61" s="47"/>
      <c r="IL61" s="55"/>
      <c r="IM61" s="48"/>
      <c r="IN61" s="49"/>
      <c r="IO61" s="55"/>
      <c r="IP61" s="46"/>
      <c r="IQ61" s="47"/>
      <c r="IR61" s="55"/>
      <c r="IS61" s="48"/>
      <c r="IT61" s="49"/>
      <c r="IU61" s="55"/>
      <c r="IV61" s="46"/>
      <c r="IW61" s="47"/>
      <c r="IX61" s="55"/>
      <c r="IY61" s="48"/>
      <c r="IZ61" s="49"/>
      <c r="JA61" s="55"/>
      <c r="JB61" s="46"/>
      <c r="JC61" s="47"/>
      <c r="JD61" s="55"/>
      <c r="JE61" s="48"/>
      <c r="JF61" s="49"/>
      <c r="JG61" s="55"/>
      <c r="JH61" s="46"/>
      <c r="JI61" s="47"/>
      <c r="JJ61" s="55"/>
      <c r="JK61" s="48"/>
      <c r="JL61" s="49"/>
      <c r="JM61" s="55"/>
      <c r="JN61" s="46"/>
      <c r="JO61" s="47"/>
      <c r="JP61" s="55"/>
      <c r="JQ61" s="48"/>
      <c r="JR61" s="49"/>
      <c r="JS61" s="55"/>
      <c r="JT61" s="46"/>
      <c r="JU61" s="47"/>
      <c r="JV61" s="55"/>
      <c r="JW61" s="48"/>
      <c r="JX61" s="49"/>
      <c r="JY61" s="55"/>
      <c r="JZ61" s="46"/>
      <c r="KA61" s="47"/>
      <c r="KB61" s="55"/>
      <c r="KC61" s="48"/>
      <c r="KD61" s="49"/>
      <c r="KE61" s="55"/>
      <c r="KF61" s="46"/>
      <c r="KG61" s="47"/>
      <c r="KH61" s="55"/>
      <c r="KI61" s="48"/>
      <c r="KJ61" s="49"/>
      <c r="KK61" s="55"/>
      <c r="KL61" s="46"/>
      <c r="KM61" s="47"/>
      <c r="KN61" s="55"/>
      <c r="KO61" s="48"/>
      <c r="KP61" s="49"/>
      <c r="KQ61" s="55"/>
      <c r="KR61" s="46"/>
      <c r="KS61" s="47"/>
      <c r="KT61" s="55"/>
      <c r="KU61" s="48"/>
      <c r="KV61" s="49"/>
      <c r="KW61" s="55"/>
      <c r="KX61" s="46"/>
      <c r="KY61" s="47"/>
      <c r="KZ61" s="55"/>
      <c r="LA61" s="48"/>
      <c r="LB61" s="49"/>
      <c r="LC61" s="55"/>
      <c r="LD61" s="46"/>
      <c r="LE61" s="47"/>
      <c r="LF61" s="55"/>
      <c r="LG61" s="48"/>
      <c r="LH61" s="49"/>
      <c r="LI61" s="55"/>
      <c r="LJ61" s="46"/>
      <c r="LK61" s="47"/>
      <c r="LL61" s="55"/>
      <c r="LM61" s="48"/>
      <c r="LN61" s="49"/>
      <c r="LO61" s="55"/>
      <c r="LP61" s="46"/>
      <c r="LQ61" s="47"/>
      <c r="LR61" s="55"/>
      <c r="LS61" s="48"/>
      <c r="LT61" s="49"/>
      <c r="LU61" s="55"/>
      <c r="LV61" s="46"/>
      <c r="LW61" s="47"/>
      <c r="LX61" s="55"/>
      <c r="LY61" s="48"/>
      <c r="LZ61" s="49"/>
      <c r="MA61" s="55"/>
      <c r="MB61" s="46"/>
      <c r="MC61" s="47"/>
      <c r="MD61" s="55"/>
      <c r="ME61" s="48"/>
      <c r="MF61" s="49"/>
      <c r="MG61" s="55"/>
      <c r="MH61" s="55"/>
      <c r="MI61" s="55"/>
      <c r="MJ61" s="55"/>
      <c r="MK61" s="13">
        <f t="shared" si="327"/>
        <v>0</v>
      </c>
      <c r="ML61" s="13">
        <f t="shared" si="328"/>
        <v>0</v>
      </c>
      <c r="MM61" s="13">
        <f t="shared" si="329"/>
        <v>0</v>
      </c>
      <c r="MN61" s="13">
        <f t="shared" si="330"/>
        <v>0</v>
      </c>
      <c r="MO61" s="13">
        <f t="shared" si="331"/>
        <v>0</v>
      </c>
      <c r="MP61" s="13">
        <f t="shared" si="332"/>
        <v>0</v>
      </c>
      <c r="MQ61" s="13">
        <f t="shared" si="333"/>
        <v>0</v>
      </c>
      <c r="MR61" s="13">
        <f t="shared" si="334"/>
        <v>0</v>
      </c>
      <c r="MS61" s="13">
        <f t="shared" si="335"/>
        <v>0</v>
      </c>
      <c r="MT61" s="13">
        <f t="shared" si="336"/>
        <v>0</v>
      </c>
      <c r="MU61" s="13">
        <f t="shared" si="337"/>
        <v>0</v>
      </c>
      <c r="MV61" s="13">
        <f t="shared" si="338"/>
        <v>0</v>
      </c>
      <c r="MW61" s="13">
        <f t="shared" si="339"/>
        <v>0</v>
      </c>
      <c r="MX61" s="13">
        <f t="shared" si="340"/>
        <v>0</v>
      </c>
      <c r="MY61" s="13">
        <f t="shared" si="341"/>
        <v>0</v>
      </c>
      <c r="MZ61" s="13">
        <f t="shared" si="342"/>
        <v>0</v>
      </c>
      <c r="NA61" s="13">
        <f t="shared" si="343"/>
        <v>0</v>
      </c>
      <c r="NB61" s="13">
        <f t="shared" si="344"/>
        <v>0</v>
      </c>
      <c r="NC61" s="13">
        <f t="shared" si="345"/>
        <v>0</v>
      </c>
      <c r="ND61" s="13">
        <f t="shared" si="346"/>
        <v>0</v>
      </c>
      <c r="NE61" s="13">
        <f t="shared" si="347"/>
        <v>0</v>
      </c>
      <c r="NF61" s="13">
        <f t="shared" si="348"/>
        <v>0</v>
      </c>
      <c r="NG61" s="13">
        <f t="shared" si="349"/>
        <v>0</v>
      </c>
      <c r="NH61" s="13">
        <f t="shared" si="350"/>
        <v>0</v>
      </c>
      <c r="NI61" s="13">
        <f t="shared" si="351"/>
        <v>0</v>
      </c>
      <c r="NJ61" s="13">
        <f t="shared" si="352"/>
        <v>0</v>
      </c>
      <c r="NK61" s="13">
        <f t="shared" si="353"/>
        <v>0</v>
      </c>
      <c r="NL61" s="13">
        <f t="shared" si="354"/>
        <v>0</v>
      </c>
      <c r="NM61" s="13">
        <f t="shared" si="355"/>
        <v>0</v>
      </c>
      <c r="NN61" s="13">
        <f t="shared" si="356"/>
        <v>0</v>
      </c>
      <c r="NO61" s="13">
        <f t="shared" si="357"/>
        <v>0</v>
      </c>
      <c r="NP61" s="13">
        <f t="shared" si="358"/>
        <v>0</v>
      </c>
      <c r="NQ61" s="13">
        <f t="shared" si="359"/>
        <v>0</v>
      </c>
      <c r="NR61" s="13">
        <f t="shared" si="360"/>
        <v>0</v>
      </c>
      <c r="NS61" s="13">
        <f t="shared" si="361"/>
        <v>0</v>
      </c>
      <c r="NT61" s="13">
        <f t="shared" si="362"/>
        <v>0</v>
      </c>
      <c r="NU61" s="13">
        <f t="shared" si="363"/>
        <v>0</v>
      </c>
      <c r="NV61" s="13">
        <f t="shared" si="364"/>
        <v>0</v>
      </c>
      <c r="NW61" s="13">
        <f t="shared" si="365"/>
        <v>0</v>
      </c>
      <c r="NX61" s="13">
        <f t="shared" si="366"/>
        <v>0</v>
      </c>
      <c r="NY61" s="13">
        <f t="shared" si="367"/>
        <v>0</v>
      </c>
      <c r="NZ61" s="13">
        <f t="shared" si="368"/>
        <v>0</v>
      </c>
      <c r="OA61" s="13">
        <f t="shared" si="369"/>
        <v>0</v>
      </c>
      <c r="OB61" s="13">
        <f t="shared" si="370"/>
        <v>0</v>
      </c>
      <c r="OC61" s="13">
        <f t="shared" si="371"/>
        <v>0</v>
      </c>
      <c r="OD61" s="13">
        <f t="shared" si="372"/>
        <v>0</v>
      </c>
      <c r="OE61" s="13">
        <f t="shared" si="373"/>
        <v>0</v>
      </c>
      <c r="OF61" s="13">
        <f t="shared" si="374"/>
        <v>0</v>
      </c>
      <c r="OG61" s="13">
        <f t="shared" si="375"/>
        <v>0</v>
      </c>
      <c r="OH61" s="13">
        <f t="shared" si="376"/>
        <v>0</v>
      </c>
      <c r="OI61" s="13">
        <f t="shared" si="377"/>
        <v>0</v>
      </c>
      <c r="OJ61" s="13">
        <f t="shared" si="378"/>
        <v>0</v>
      </c>
      <c r="OK61" s="13">
        <f t="shared" si="379"/>
        <v>0</v>
      </c>
      <c r="OL61" s="13">
        <f t="shared" si="380"/>
        <v>0</v>
      </c>
      <c r="OM61" s="13">
        <f t="shared" si="381"/>
        <v>0</v>
      </c>
      <c r="ON61" s="13">
        <f t="shared" si="382"/>
        <v>0</v>
      </c>
      <c r="OO61" s="13">
        <f t="shared" si="383"/>
        <v>0</v>
      </c>
      <c r="OP61" s="13">
        <f t="shared" si="384"/>
        <v>0</v>
      </c>
      <c r="OQ61" s="13">
        <f t="shared" si="385"/>
        <v>0</v>
      </c>
      <c r="OR61" s="13">
        <f t="shared" si="386"/>
        <v>0</v>
      </c>
      <c r="OS61" s="13">
        <f t="shared" si="387"/>
        <v>0</v>
      </c>
      <c r="OT61" s="13">
        <f t="shared" si="388"/>
        <v>0</v>
      </c>
      <c r="OU61" s="13">
        <f t="shared" si="389"/>
        <v>0</v>
      </c>
      <c r="OV61" s="13">
        <f t="shared" si="390"/>
        <v>0</v>
      </c>
      <c r="OW61" s="13">
        <f t="shared" si="391"/>
        <v>0</v>
      </c>
      <c r="OX61" s="13">
        <f t="shared" si="392"/>
        <v>0</v>
      </c>
      <c r="OY61" s="13">
        <f t="shared" si="393"/>
        <v>0</v>
      </c>
      <c r="OZ61" s="13">
        <f t="shared" si="394"/>
        <v>0</v>
      </c>
      <c r="PA61" s="13">
        <f t="shared" si="395"/>
        <v>0</v>
      </c>
      <c r="PB61" s="13">
        <f t="shared" si="396"/>
        <v>0</v>
      </c>
      <c r="PC61" s="13">
        <f t="shared" si="397"/>
        <v>0</v>
      </c>
      <c r="PD61" s="13">
        <f t="shared" si="398"/>
        <v>0</v>
      </c>
      <c r="PE61" s="13">
        <f t="shared" si="399"/>
        <v>0</v>
      </c>
      <c r="PF61" s="13">
        <f t="shared" si="400"/>
        <v>0</v>
      </c>
      <c r="PG61" s="13">
        <f t="shared" si="401"/>
        <v>0</v>
      </c>
      <c r="PH61" s="13">
        <f t="shared" si="402"/>
        <v>0</v>
      </c>
      <c r="PI61" s="13">
        <f t="shared" si="403"/>
        <v>0</v>
      </c>
      <c r="PJ61" s="13">
        <f t="shared" si="404"/>
        <v>0</v>
      </c>
      <c r="PK61" s="13">
        <f t="shared" si="405"/>
        <v>0</v>
      </c>
      <c r="PL61" s="13">
        <f t="shared" si="406"/>
        <v>0</v>
      </c>
      <c r="PM61" s="13">
        <f t="shared" si="407"/>
        <v>0</v>
      </c>
      <c r="PN61" s="13">
        <f t="shared" si="408"/>
        <v>0</v>
      </c>
      <c r="PO61" s="13">
        <f t="shared" si="409"/>
        <v>0</v>
      </c>
      <c r="PP61" s="13">
        <f t="shared" si="410"/>
        <v>0</v>
      </c>
      <c r="PQ61" s="13">
        <f t="shared" si="411"/>
        <v>0</v>
      </c>
      <c r="PR61" s="13">
        <f t="shared" si="412"/>
        <v>0</v>
      </c>
      <c r="PS61" s="13">
        <f t="shared" si="413"/>
        <v>0</v>
      </c>
      <c r="PT61" s="13">
        <f t="shared" si="414"/>
        <v>0</v>
      </c>
      <c r="PU61" s="13">
        <f t="shared" si="415"/>
        <v>0</v>
      </c>
      <c r="PV61" s="13">
        <f t="shared" si="416"/>
        <v>0</v>
      </c>
      <c r="PW61" s="13">
        <f t="shared" si="417"/>
        <v>0</v>
      </c>
      <c r="PX61" s="13">
        <f t="shared" si="418"/>
        <v>0</v>
      </c>
      <c r="PY61" s="13">
        <f t="shared" si="419"/>
        <v>0</v>
      </c>
      <c r="PZ61" s="13">
        <f t="shared" si="420"/>
        <v>0</v>
      </c>
      <c r="QA61" s="13">
        <f t="shared" si="421"/>
        <v>0</v>
      </c>
      <c r="QB61" s="13">
        <f t="shared" si="422"/>
        <v>0</v>
      </c>
      <c r="QC61" s="13">
        <f t="shared" si="423"/>
        <v>0</v>
      </c>
      <c r="QD61" s="13">
        <f t="shared" si="424"/>
        <v>0</v>
      </c>
      <c r="QE61" s="13">
        <f t="shared" si="425"/>
        <v>0</v>
      </c>
      <c r="QF61" s="13">
        <f t="shared" si="426"/>
        <v>0</v>
      </c>
      <c r="QG61" s="13"/>
      <c r="QH61" s="13"/>
      <c r="QN61" s="13">
        <f>RANK(QQ61,$QQ$4:$QQ$69)+COUNTIF(QQ$4:QQ61,QQ61)-1</f>
        <v>58</v>
      </c>
      <c r="QO61" s="29">
        <f t="array" ref="QO61">SUM(IF(QQ61&lt;$QQ$4:$QQ$69,1/COUNTIF($QQ$4:$QQ$69,$QQ$4:$QQ$69)))+1</f>
        <v>1</v>
      </c>
      <c r="QP61" s="11" t="str">
        <f>Sheet3!R59</f>
        <v>R. Sterling (England)</v>
      </c>
      <c r="QQ61" s="13">
        <f t="shared" si="226"/>
        <v>0</v>
      </c>
      <c r="QR61" s="10"/>
      <c r="QS61" s="10"/>
      <c r="QT61" s="10"/>
      <c r="QU61" s="10"/>
    </row>
    <row r="62" spans="1:463">
      <c r="J62" s="10">
        <f t="shared" si="222"/>
        <v>59</v>
      </c>
      <c r="K62" s="39" t="str">
        <f>IFERROR(IF(L62="","",IF(ISNUMBER(MATCH(HLOOKUP($J62,$MK$74:$QF$89,($QG$79-$QG$74+1),0),K$4:K61,0)),"",HLOOKUP($J62,$MK$74:$QF$89,($QG$79-$QG$74+1),0))),"")</f>
        <v/>
      </c>
      <c r="L62" s="40" t="str">
        <f t="shared" si="215"/>
        <v/>
      </c>
      <c r="M62" s="41" t="str">
        <f t="array" ref="M62">IFERROR(IF(HLOOKUP($J62,$MK$74:$QF$89,($QG$83-$QG$74+1),0)=0,"",HLOOKUP($J62,$MK$74:$QF$89,($QG$83-$QG$74+1),0)),0)</f>
        <v/>
      </c>
      <c r="N62" s="10"/>
      <c r="O62" s="10">
        <f t="shared" si="223"/>
        <v>59</v>
      </c>
      <c r="P62" s="39" t="str">
        <f>IFERROR(IF(Q62="","",IF(ISNUMBER(MATCH(HLOOKUP($T62,$MK$75:$OP$89,($QG$80-$QG$75+1),0),P$4:P61,0)),"",HLOOKUP($T62,$MK$75:$OP$89,($QG$80-$QG$75+1),0))),"")</f>
        <v/>
      </c>
      <c r="Q62" s="40" t="str">
        <f t="shared" si="217"/>
        <v/>
      </c>
      <c r="R62" s="41" t="str">
        <f t="array" ref="R62">IFERROR(IF(HLOOKUP($O62,$MK$75:$QF$89,($QG$89-$QG$75+1),0)=0,"",HLOOKUP($O62,$MK$75:$QF$89,($QG$89-$QG$75+1),0)),0)</f>
        <v/>
      </c>
      <c r="S62" s="10"/>
      <c r="T62" s="10">
        <f t="shared" si="224"/>
        <v>59</v>
      </c>
      <c r="U62" s="39" t="str">
        <f>IFERROR(IF(V62="","",IF(ISNUMBER(MATCH(HLOOKUP($O62,$MK$76:$QF$89,($QG$81-$QG$76+1),0),U$4:U61,0)),"",HLOOKUP($O62,$MK$76:$QF$89,($QG$81-$QG$76+1),0))),"")</f>
        <v/>
      </c>
      <c r="V62" s="40" t="str">
        <f t="shared" si="225"/>
        <v/>
      </c>
      <c r="W62" s="41" t="str">
        <f t="array" ref="W62">IFERROR(IF(HLOOKUP($T62,$MK$76:$QF$89,($QG$87-$QG$76+1),0)=0,"",HLOOKUP($T62,$MK$76:$QF$89,($QG$87-$QG$76+1),0)),0)</f>
        <v/>
      </c>
      <c r="Y62" s="9">
        <v>31</v>
      </c>
      <c r="Z62" s="39" t="str">
        <f>IFERROR(IF(AA62="","",IF(ISNUMBER(MATCH(VLOOKUP($Y63,$QN$4:$QQ$69,2,0),Z$31:Z61,0)),"",VLOOKUP($Y63,$QN$4:$QQ$69,2,0))),"")</f>
        <v/>
      </c>
      <c r="AA62" s="40" t="str">
        <f t="shared" si="219"/>
        <v/>
      </c>
      <c r="AB62" s="42" t="str">
        <f t="shared" si="220"/>
        <v/>
      </c>
      <c r="AC62" s="43" t="str">
        <f t="shared" si="221"/>
        <v/>
      </c>
      <c r="AE62" s="29">
        <f t="array" ref="AE62">IFERROR(SUM(IF(AG62&lt;$AG$4:$AG$69,1/COUNTIF($AG$4:$AG$69,$AG$4:$AG$69)))+1,0)</f>
        <v>1</v>
      </c>
      <c r="AF62" s="44" t="str">
        <f>Sheet3!R60</f>
        <v>S. Giovinco (Italy)</v>
      </c>
      <c r="AG62" s="45">
        <v>0</v>
      </c>
      <c r="AH62" s="29">
        <f t="shared" si="212"/>
        <v>15</v>
      </c>
      <c r="AL62" s="13">
        <f t="shared" si="427"/>
        <v>1</v>
      </c>
      <c r="AM62" s="74" t="s">
        <v>2572</v>
      </c>
      <c r="AN62" s="74" t="str">
        <f>IFERROR(VLOOKUP('Euro 2016'!BB68,Sheet2!$A:$B,2,0),"")</f>
        <v>Portugal</v>
      </c>
      <c r="AO62" s="86"/>
      <c r="AP62" s="74"/>
      <c r="AQ62" s="75"/>
      <c r="AR62" s="75"/>
      <c r="AT62" s="76"/>
      <c r="AU62" s="77"/>
      <c r="AV62" s="55"/>
      <c r="AW62" s="78"/>
      <c r="AX62" s="79"/>
      <c r="AY62" s="55"/>
      <c r="AZ62" s="76"/>
      <c r="BA62" s="77"/>
      <c r="BB62" s="55"/>
      <c r="BC62" s="78"/>
      <c r="BD62" s="79"/>
      <c r="BE62" s="55"/>
      <c r="BF62" s="76"/>
      <c r="BG62" s="77"/>
      <c r="BH62" s="55"/>
      <c r="BI62" s="78"/>
      <c r="BJ62" s="79"/>
      <c r="BK62" s="55"/>
      <c r="BL62" s="76"/>
      <c r="BM62" s="77"/>
      <c r="BN62" s="55"/>
      <c r="BO62" s="78"/>
      <c r="BP62" s="79"/>
      <c r="BQ62" s="55"/>
      <c r="BR62" s="76"/>
      <c r="BS62" s="77"/>
      <c r="BT62" s="55"/>
      <c r="BU62" s="78"/>
      <c r="BV62" s="79"/>
      <c r="BW62" s="55"/>
      <c r="BX62" s="76"/>
      <c r="BY62" s="77"/>
      <c r="BZ62" s="55"/>
      <c r="CA62" s="78"/>
      <c r="CB62" s="79"/>
      <c r="CC62" s="55"/>
      <c r="CD62" s="76"/>
      <c r="CE62" s="77"/>
      <c r="CF62" s="55"/>
      <c r="CG62" s="78"/>
      <c r="CH62" s="79"/>
      <c r="CI62" s="55"/>
      <c r="CJ62" s="76"/>
      <c r="CK62" s="77"/>
      <c r="CL62" s="55"/>
      <c r="CM62" s="78"/>
      <c r="CN62" s="79"/>
      <c r="CO62" s="55"/>
      <c r="CP62" s="76"/>
      <c r="CQ62" s="77"/>
      <c r="CR62" s="55"/>
      <c r="CS62" s="78"/>
      <c r="CT62" s="79"/>
      <c r="CU62" s="55"/>
      <c r="CV62" s="76"/>
      <c r="CW62" s="77"/>
      <c r="CX62" s="55"/>
      <c r="CY62" s="78"/>
      <c r="CZ62" s="79"/>
      <c r="DA62" s="55"/>
      <c r="DB62" s="76"/>
      <c r="DC62" s="77"/>
      <c r="DD62" s="55"/>
      <c r="DE62" s="78"/>
      <c r="DF62" s="79"/>
      <c r="DG62" s="55"/>
      <c r="DH62" s="76"/>
      <c r="DI62" s="77"/>
      <c r="DJ62" s="55"/>
      <c r="DK62" s="78"/>
      <c r="DL62" s="79"/>
      <c r="DM62" s="55"/>
      <c r="DN62" s="76"/>
      <c r="DO62" s="77"/>
      <c r="DP62" s="55"/>
      <c r="DQ62" s="78"/>
      <c r="DR62" s="79"/>
      <c r="DS62" s="55"/>
      <c r="DT62" s="76"/>
      <c r="DU62" s="77"/>
      <c r="DV62" s="55"/>
      <c r="DW62" s="78"/>
      <c r="DX62" s="79"/>
      <c r="DY62" s="55"/>
      <c r="DZ62" s="76"/>
      <c r="EA62" s="77"/>
      <c r="EB62" s="55"/>
      <c r="EC62" s="78"/>
      <c r="ED62" s="79"/>
      <c r="EE62" s="55"/>
      <c r="EF62" s="76"/>
      <c r="EG62" s="77"/>
      <c r="EH62" s="55"/>
      <c r="EI62" s="78"/>
      <c r="EJ62" s="79"/>
      <c r="EK62" s="55"/>
      <c r="EL62" s="76"/>
      <c r="EM62" s="77"/>
      <c r="EN62" s="55"/>
      <c r="EO62" s="78"/>
      <c r="EP62" s="79"/>
      <c r="EQ62" s="55"/>
      <c r="ER62" s="76"/>
      <c r="ES62" s="77"/>
      <c r="ET62" s="55"/>
      <c r="EU62" s="78"/>
      <c r="EV62" s="79"/>
      <c r="EW62" s="55"/>
      <c r="EX62" s="76"/>
      <c r="EY62" s="77"/>
      <c r="EZ62" s="55"/>
      <c r="FA62" s="78"/>
      <c r="FB62" s="79"/>
      <c r="FC62" s="55"/>
      <c r="FD62" s="76"/>
      <c r="FE62" s="77"/>
      <c r="FF62" s="55"/>
      <c r="FG62" s="78"/>
      <c r="FH62" s="79"/>
      <c r="FI62" s="55"/>
      <c r="FJ62" s="76"/>
      <c r="FK62" s="77"/>
      <c r="FL62" s="55"/>
      <c r="FM62" s="78"/>
      <c r="FN62" s="79"/>
      <c r="FO62" s="55"/>
      <c r="FP62" s="76"/>
      <c r="FQ62" s="77"/>
      <c r="FR62" s="55"/>
      <c r="FS62" s="78"/>
      <c r="FT62" s="79"/>
      <c r="FU62" s="55"/>
      <c r="FV62" s="76"/>
      <c r="FW62" s="77"/>
      <c r="FX62" s="55"/>
      <c r="FY62" s="78"/>
      <c r="FZ62" s="79"/>
      <c r="GA62" s="55"/>
      <c r="GB62" s="76"/>
      <c r="GC62" s="77"/>
      <c r="GD62" s="55"/>
      <c r="GE62" s="78"/>
      <c r="GF62" s="79"/>
      <c r="GG62" s="55"/>
      <c r="GH62" s="76"/>
      <c r="GI62" s="77"/>
      <c r="GJ62" s="55"/>
      <c r="GK62" s="78"/>
      <c r="GL62" s="79"/>
      <c r="GM62" s="55"/>
      <c r="GN62" s="76"/>
      <c r="GO62" s="77"/>
      <c r="GP62" s="55"/>
      <c r="GQ62" s="78"/>
      <c r="GR62" s="79"/>
      <c r="GS62" s="55"/>
      <c r="GT62" s="76"/>
      <c r="GU62" s="77"/>
      <c r="GV62" s="55"/>
      <c r="GW62" s="78"/>
      <c r="GX62" s="79"/>
      <c r="GY62" s="55"/>
      <c r="GZ62" s="76"/>
      <c r="HA62" s="77"/>
      <c r="HB62" s="55"/>
      <c r="HC62" s="78"/>
      <c r="HD62" s="79"/>
      <c r="HE62" s="55"/>
      <c r="HF62" s="76"/>
      <c r="HG62" s="77"/>
      <c r="HH62" s="55"/>
      <c r="HI62" s="78"/>
      <c r="HJ62" s="79"/>
      <c r="HK62" s="55"/>
      <c r="HL62" s="76"/>
      <c r="HM62" s="77"/>
      <c r="HN62" s="55"/>
      <c r="HO62" s="78"/>
      <c r="HP62" s="79"/>
      <c r="HQ62" s="55"/>
      <c r="HR62" s="76"/>
      <c r="HS62" s="77"/>
      <c r="HT62" s="55"/>
      <c r="HU62" s="78"/>
      <c r="HV62" s="79"/>
      <c r="HW62" s="55"/>
      <c r="HX62" s="76"/>
      <c r="HY62" s="77"/>
      <c r="HZ62" s="55"/>
      <c r="IA62" s="78"/>
      <c r="IB62" s="79"/>
      <c r="IC62" s="55"/>
      <c r="ID62" s="76"/>
      <c r="IE62" s="77"/>
      <c r="IF62" s="55"/>
      <c r="IG62" s="78"/>
      <c r="IH62" s="79"/>
      <c r="II62" s="55"/>
      <c r="IJ62" s="76"/>
      <c r="IK62" s="77"/>
      <c r="IL62" s="55"/>
      <c r="IM62" s="78"/>
      <c r="IN62" s="79"/>
      <c r="IO62" s="55"/>
      <c r="IP62" s="76"/>
      <c r="IQ62" s="77"/>
      <c r="IR62" s="55"/>
      <c r="IS62" s="78"/>
      <c r="IT62" s="79"/>
      <c r="IU62" s="55"/>
      <c r="IV62" s="76"/>
      <c r="IW62" s="77"/>
      <c r="IX62" s="55"/>
      <c r="IY62" s="78"/>
      <c r="IZ62" s="79"/>
      <c r="JA62" s="55"/>
      <c r="JB62" s="76"/>
      <c r="JC62" s="77"/>
      <c r="JD62" s="55"/>
      <c r="JE62" s="78"/>
      <c r="JF62" s="79"/>
      <c r="JG62" s="55"/>
      <c r="JH62" s="76"/>
      <c r="JI62" s="77"/>
      <c r="JJ62" s="55"/>
      <c r="JK62" s="78"/>
      <c r="JL62" s="79"/>
      <c r="JM62" s="55"/>
      <c r="JN62" s="76"/>
      <c r="JO62" s="77"/>
      <c r="JP62" s="55"/>
      <c r="JQ62" s="78"/>
      <c r="JR62" s="79"/>
      <c r="JS62" s="55"/>
      <c r="JT62" s="76"/>
      <c r="JU62" s="77"/>
      <c r="JV62" s="55"/>
      <c r="JW62" s="78"/>
      <c r="JX62" s="79"/>
      <c r="JY62" s="55"/>
      <c r="JZ62" s="76"/>
      <c r="KA62" s="77"/>
      <c r="KB62" s="55"/>
      <c r="KC62" s="78"/>
      <c r="KD62" s="79"/>
      <c r="KE62" s="55"/>
      <c r="KF62" s="76"/>
      <c r="KG62" s="77"/>
      <c r="KH62" s="55"/>
      <c r="KI62" s="78"/>
      <c r="KJ62" s="79"/>
      <c r="KK62" s="55"/>
      <c r="KL62" s="76"/>
      <c r="KM62" s="77"/>
      <c r="KN62" s="55"/>
      <c r="KO62" s="78"/>
      <c r="KP62" s="79"/>
      <c r="KQ62" s="55"/>
      <c r="KR62" s="76"/>
      <c r="KS62" s="77"/>
      <c r="KT62" s="55"/>
      <c r="KU62" s="78"/>
      <c r="KV62" s="79"/>
      <c r="KW62" s="55"/>
      <c r="KX62" s="76"/>
      <c r="KY62" s="77"/>
      <c r="KZ62" s="55"/>
      <c r="LA62" s="78"/>
      <c r="LB62" s="79"/>
      <c r="LC62" s="55"/>
      <c r="LD62" s="76"/>
      <c r="LE62" s="77"/>
      <c r="LF62" s="55"/>
      <c r="LG62" s="78"/>
      <c r="LH62" s="79"/>
      <c r="LI62" s="55"/>
      <c r="LJ62" s="76"/>
      <c r="LK62" s="77"/>
      <c r="LL62" s="55"/>
      <c r="LM62" s="78"/>
      <c r="LN62" s="79"/>
      <c r="LO62" s="55"/>
      <c r="LP62" s="76"/>
      <c r="LQ62" s="77"/>
      <c r="LR62" s="55"/>
      <c r="LS62" s="78"/>
      <c r="LT62" s="79"/>
      <c r="LU62" s="55"/>
      <c r="LV62" s="76"/>
      <c r="LW62" s="77"/>
      <c r="LX62" s="55"/>
      <c r="LY62" s="78"/>
      <c r="LZ62" s="79"/>
      <c r="MA62" s="55"/>
      <c r="MB62" s="76"/>
      <c r="MC62" s="77"/>
      <c r="MD62" s="55"/>
      <c r="ME62" s="78"/>
      <c r="MF62" s="79"/>
      <c r="MG62" s="55"/>
      <c r="MH62" s="55"/>
      <c r="MI62" s="55"/>
      <c r="MJ62" s="55"/>
      <c r="MK62" s="75">
        <f t="shared" si="327"/>
        <v>0</v>
      </c>
      <c r="ML62" s="75">
        <f t="shared" si="328"/>
        <v>0</v>
      </c>
      <c r="MM62" s="75">
        <f t="shared" si="329"/>
        <v>0</v>
      </c>
      <c r="MN62" s="75">
        <f t="shared" si="330"/>
        <v>0</v>
      </c>
      <c r="MO62" s="75">
        <f t="shared" si="331"/>
        <v>0</v>
      </c>
      <c r="MP62" s="75">
        <f t="shared" si="332"/>
        <v>0</v>
      </c>
      <c r="MQ62" s="75">
        <f t="shared" si="333"/>
        <v>0</v>
      </c>
      <c r="MR62" s="75">
        <f t="shared" si="334"/>
        <v>0</v>
      </c>
      <c r="MS62" s="75">
        <f t="shared" si="335"/>
        <v>0</v>
      </c>
      <c r="MT62" s="75">
        <f t="shared" si="336"/>
        <v>0</v>
      </c>
      <c r="MU62" s="75">
        <f t="shared" si="337"/>
        <v>0</v>
      </c>
      <c r="MV62" s="75">
        <f t="shared" si="338"/>
        <v>0</v>
      </c>
      <c r="MW62" s="75">
        <f t="shared" si="339"/>
        <v>0</v>
      </c>
      <c r="MX62" s="75">
        <f t="shared" si="340"/>
        <v>0</v>
      </c>
      <c r="MY62" s="75">
        <f t="shared" si="341"/>
        <v>0</v>
      </c>
      <c r="MZ62" s="75">
        <f t="shared" si="342"/>
        <v>0</v>
      </c>
      <c r="NA62" s="75">
        <f t="shared" si="343"/>
        <v>0</v>
      </c>
      <c r="NB62" s="75">
        <f t="shared" si="344"/>
        <v>0</v>
      </c>
      <c r="NC62" s="75">
        <f t="shared" si="345"/>
        <v>0</v>
      </c>
      <c r="ND62" s="75">
        <f t="shared" si="346"/>
        <v>0</v>
      </c>
      <c r="NE62" s="75">
        <f t="shared" si="347"/>
        <v>0</v>
      </c>
      <c r="NF62" s="75">
        <f t="shared" si="348"/>
        <v>0</v>
      </c>
      <c r="NG62" s="75">
        <f t="shared" si="349"/>
        <v>0</v>
      </c>
      <c r="NH62" s="75">
        <f t="shared" si="350"/>
        <v>0</v>
      </c>
      <c r="NI62" s="75">
        <f t="shared" si="351"/>
        <v>0</v>
      </c>
      <c r="NJ62" s="75">
        <f t="shared" si="352"/>
        <v>0</v>
      </c>
      <c r="NK62" s="75">
        <f t="shared" si="353"/>
        <v>0</v>
      </c>
      <c r="NL62" s="75">
        <f t="shared" si="354"/>
        <v>0</v>
      </c>
      <c r="NM62" s="75">
        <f t="shared" si="355"/>
        <v>0</v>
      </c>
      <c r="NN62" s="75">
        <f t="shared" si="356"/>
        <v>0</v>
      </c>
      <c r="NO62" s="75">
        <f t="shared" si="357"/>
        <v>0</v>
      </c>
      <c r="NP62" s="75">
        <f t="shared" si="358"/>
        <v>0</v>
      </c>
      <c r="NQ62" s="75">
        <f t="shared" si="359"/>
        <v>0</v>
      </c>
      <c r="NR62" s="75">
        <f t="shared" si="360"/>
        <v>0</v>
      </c>
      <c r="NS62" s="75">
        <f t="shared" si="361"/>
        <v>0</v>
      </c>
      <c r="NT62" s="75">
        <f t="shared" si="362"/>
        <v>0</v>
      </c>
      <c r="NU62" s="75">
        <f t="shared" si="363"/>
        <v>0</v>
      </c>
      <c r="NV62" s="75">
        <f t="shared" si="364"/>
        <v>0</v>
      </c>
      <c r="NW62" s="75">
        <f t="shared" si="365"/>
        <v>0</v>
      </c>
      <c r="NX62" s="75">
        <f t="shared" si="366"/>
        <v>0</v>
      </c>
      <c r="NY62" s="75">
        <f t="shared" si="367"/>
        <v>0</v>
      </c>
      <c r="NZ62" s="75">
        <f t="shared" si="368"/>
        <v>0</v>
      </c>
      <c r="OA62" s="75">
        <f t="shared" si="369"/>
        <v>0</v>
      </c>
      <c r="OB62" s="75">
        <f t="shared" si="370"/>
        <v>0</v>
      </c>
      <c r="OC62" s="75">
        <f t="shared" si="371"/>
        <v>0</v>
      </c>
      <c r="OD62" s="75">
        <f t="shared" si="372"/>
        <v>0</v>
      </c>
      <c r="OE62" s="75">
        <f t="shared" si="373"/>
        <v>0</v>
      </c>
      <c r="OF62" s="75">
        <f t="shared" si="374"/>
        <v>0</v>
      </c>
      <c r="OG62" s="75">
        <f t="shared" si="375"/>
        <v>0</v>
      </c>
      <c r="OH62" s="75">
        <f t="shared" si="376"/>
        <v>0</v>
      </c>
      <c r="OI62" s="75">
        <f t="shared" si="377"/>
        <v>0</v>
      </c>
      <c r="OJ62" s="75">
        <f t="shared" si="378"/>
        <v>0</v>
      </c>
      <c r="OK62" s="75">
        <f t="shared" si="379"/>
        <v>0</v>
      </c>
      <c r="OL62" s="75">
        <f t="shared" si="380"/>
        <v>0</v>
      </c>
      <c r="OM62" s="75">
        <f t="shared" si="381"/>
        <v>0</v>
      </c>
      <c r="ON62" s="75">
        <f t="shared" si="382"/>
        <v>0</v>
      </c>
      <c r="OO62" s="75">
        <f t="shared" si="383"/>
        <v>0</v>
      </c>
      <c r="OP62" s="75">
        <f t="shared" si="384"/>
        <v>0</v>
      </c>
      <c r="OQ62" s="75">
        <f t="shared" si="385"/>
        <v>0</v>
      </c>
      <c r="OR62" s="75">
        <f t="shared" si="386"/>
        <v>0</v>
      </c>
      <c r="OS62" s="75">
        <f t="shared" si="387"/>
        <v>0</v>
      </c>
      <c r="OT62" s="75">
        <f t="shared" si="388"/>
        <v>0</v>
      </c>
      <c r="OU62" s="75">
        <f t="shared" si="389"/>
        <v>0</v>
      </c>
      <c r="OV62" s="75">
        <f t="shared" si="390"/>
        <v>0</v>
      </c>
      <c r="OW62" s="75">
        <f t="shared" si="391"/>
        <v>0</v>
      </c>
      <c r="OX62" s="75">
        <f t="shared" si="392"/>
        <v>0</v>
      </c>
      <c r="OY62" s="75">
        <f t="shared" si="393"/>
        <v>0</v>
      </c>
      <c r="OZ62" s="75">
        <f t="shared" si="394"/>
        <v>0</v>
      </c>
      <c r="PA62" s="75">
        <f t="shared" si="395"/>
        <v>0</v>
      </c>
      <c r="PB62" s="75">
        <f t="shared" si="396"/>
        <v>0</v>
      </c>
      <c r="PC62" s="75">
        <f t="shared" si="397"/>
        <v>0</v>
      </c>
      <c r="PD62" s="75">
        <f t="shared" si="398"/>
        <v>0</v>
      </c>
      <c r="PE62" s="75">
        <f t="shared" si="399"/>
        <v>0</v>
      </c>
      <c r="PF62" s="75">
        <f t="shared" si="400"/>
        <v>0</v>
      </c>
      <c r="PG62" s="75">
        <f t="shared" si="401"/>
        <v>0</v>
      </c>
      <c r="PH62" s="75">
        <f t="shared" si="402"/>
        <v>0</v>
      </c>
      <c r="PI62" s="75">
        <f t="shared" si="403"/>
        <v>0</v>
      </c>
      <c r="PJ62" s="75">
        <f t="shared" si="404"/>
        <v>0</v>
      </c>
      <c r="PK62" s="75">
        <f t="shared" si="405"/>
        <v>0</v>
      </c>
      <c r="PL62" s="75">
        <f t="shared" si="406"/>
        <v>0</v>
      </c>
      <c r="PM62" s="75">
        <f t="shared" si="407"/>
        <v>0</v>
      </c>
      <c r="PN62" s="75">
        <f t="shared" si="408"/>
        <v>0</v>
      </c>
      <c r="PO62" s="75">
        <f t="shared" si="409"/>
        <v>0</v>
      </c>
      <c r="PP62" s="75">
        <f t="shared" si="410"/>
        <v>0</v>
      </c>
      <c r="PQ62" s="75">
        <f t="shared" si="411"/>
        <v>0</v>
      </c>
      <c r="PR62" s="75">
        <f t="shared" si="412"/>
        <v>0</v>
      </c>
      <c r="PS62" s="75">
        <f t="shared" si="413"/>
        <v>0</v>
      </c>
      <c r="PT62" s="75">
        <f t="shared" si="414"/>
        <v>0</v>
      </c>
      <c r="PU62" s="75">
        <f t="shared" si="415"/>
        <v>0</v>
      </c>
      <c r="PV62" s="75">
        <f t="shared" si="416"/>
        <v>0</v>
      </c>
      <c r="PW62" s="75">
        <f t="shared" si="417"/>
        <v>0</v>
      </c>
      <c r="PX62" s="75">
        <f t="shared" si="418"/>
        <v>0</v>
      </c>
      <c r="PY62" s="75">
        <f t="shared" si="419"/>
        <v>0</v>
      </c>
      <c r="PZ62" s="75">
        <f t="shared" si="420"/>
        <v>0</v>
      </c>
      <c r="QA62" s="75">
        <f t="shared" si="421"/>
        <v>0</v>
      </c>
      <c r="QB62" s="75">
        <f t="shared" si="422"/>
        <v>0</v>
      </c>
      <c r="QC62" s="75">
        <f t="shared" si="423"/>
        <v>0</v>
      </c>
      <c r="QD62" s="75">
        <f t="shared" si="424"/>
        <v>0</v>
      </c>
      <c r="QE62" s="75">
        <f t="shared" si="425"/>
        <v>0</v>
      </c>
      <c r="QF62" s="75">
        <f t="shared" si="426"/>
        <v>0</v>
      </c>
      <c r="QG62" s="13"/>
      <c r="QH62" s="13"/>
      <c r="QN62" s="13">
        <f>RANK(QQ62,$QQ$4:$QQ$69)+COUNTIF(QQ$4:QQ62,QQ62)-1</f>
        <v>59</v>
      </c>
      <c r="QO62" s="29">
        <f t="array" ref="QO62">SUM(IF(QQ62&lt;$QQ$4:$QQ$69,1/COUNTIF($QQ$4:$QQ$69,$QQ$4:$QQ$69)))+1</f>
        <v>1</v>
      </c>
      <c r="QP62" s="11" t="str">
        <f>Sheet3!R60</f>
        <v>S. Giovinco (Italy)</v>
      </c>
      <c r="QQ62" s="13">
        <f t="shared" si="226"/>
        <v>0</v>
      </c>
      <c r="QR62" s="10"/>
    </row>
    <row r="63" spans="1:463">
      <c r="A63" s="158"/>
      <c r="B63" s="158"/>
      <c r="C63" s="158"/>
      <c r="D63" s="158"/>
      <c r="E63" s="158"/>
      <c r="F63" s="158"/>
      <c r="J63" s="10">
        <f t="shared" si="222"/>
        <v>60</v>
      </c>
      <c r="K63" s="39" t="str">
        <f>IFERROR(IF(L63="","",IF(ISNUMBER(MATCH(HLOOKUP($J63,$MK$74:$QF$89,($QG$79-$QG$74+1),0),K$4:K62,0)),"",HLOOKUP($J63,$MK$74:$QF$89,($QG$79-$QG$74+1),0))),"")</f>
        <v/>
      </c>
      <c r="L63" s="40" t="str">
        <f t="shared" si="215"/>
        <v/>
      </c>
      <c r="M63" s="41" t="str">
        <f t="array" ref="M63">IFERROR(IF(HLOOKUP($J63,$MK$74:$QF$89,($QG$83-$QG$74+1),0)=0,"",HLOOKUP($J63,$MK$74:$QF$89,($QG$83-$QG$74+1),0)),0)</f>
        <v/>
      </c>
      <c r="N63" s="10"/>
      <c r="O63" s="10">
        <f t="shared" si="223"/>
        <v>60</v>
      </c>
      <c r="P63" s="39" t="str">
        <f>IFERROR(IF(Q63="","",IF(ISNUMBER(MATCH(HLOOKUP($T63,$MK$75:$OP$89,($QG$80-$QG$75+1),0),P$4:P62,0)),"",HLOOKUP($T63,$MK$75:$OP$89,($QG$80-$QG$75+1),0))),"")</f>
        <v/>
      </c>
      <c r="Q63" s="40" t="str">
        <f t="shared" si="217"/>
        <v/>
      </c>
      <c r="R63" s="41" t="str">
        <f t="array" ref="R63">IFERROR(IF(HLOOKUP($O63,$MK$75:$QF$89,($QG$89-$QG$75+1),0)=0,"",HLOOKUP($O63,$MK$75:$QF$89,($QG$89-$QG$75+1),0)),0)</f>
        <v/>
      </c>
      <c r="S63" s="10"/>
      <c r="T63" s="10">
        <f t="shared" si="224"/>
        <v>60</v>
      </c>
      <c r="U63" s="39" t="str">
        <f>IFERROR(IF(V63="","",IF(ISNUMBER(MATCH(HLOOKUP($O63,$MK$76:$QF$89,($QG$81-$QG$76+1),0),U$4:U62,0)),"",HLOOKUP($O63,$MK$76:$QF$89,($QG$81-$QG$76+1),0))),"")</f>
        <v/>
      </c>
      <c r="V63" s="40" t="str">
        <f t="shared" si="225"/>
        <v/>
      </c>
      <c r="W63" s="41" t="str">
        <f t="array" ref="W63">IFERROR(IF(HLOOKUP($T63,$MK$76:$QF$89,($QG$87-$QG$76+1),0)=0,"",HLOOKUP($T63,$MK$76:$QF$89,($QG$87-$QG$76+1),0)),0)</f>
        <v/>
      </c>
      <c r="Y63" s="9">
        <v>32</v>
      </c>
      <c r="Z63" s="39" t="str">
        <f>IFERROR(IF(AA63="","",IF(ISNUMBER(MATCH(VLOOKUP($Y64,$QN$4:$QQ$69,2,0),Z$31:Z62,0)),"",VLOOKUP($Y64,$QN$4:$QQ$69,2,0))),"")</f>
        <v/>
      </c>
      <c r="AA63" s="40" t="str">
        <f t="shared" ref="AA63:AA96" si="428">IFERROR(IF(VLOOKUP($Y64,$QN$4:$QQ$69,4,0)=0,"",VLOOKUP($Y64,$QN$4:$QQ$69,3,0)),"")</f>
        <v/>
      </c>
      <c r="AB63" s="42" t="str">
        <f t="shared" ref="AB63:AB96" si="429">IFERROR(IF(VLOOKUP($Y64,$QN$4:$QQ$69,4,0)=0,"",VLOOKUP($Y64,$QN$4:$QQ$69,4,0)),"")</f>
        <v/>
      </c>
      <c r="AC63" s="43" t="str">
        <f t="shared" ref="AC63:AC94" si="430">IFERROR(IF(AB63/SUM($AB$31:$AB$96)=0,"",AB63/SUM($AB$31:$AB$96)),"")</f>
        <v/>
      </c>
      <c r="AE63" s="29">
        <f t="array" ref="AE63">IFERROR(SUM(IF(AG63&lt;$AG$4:$AG$69,1/COUNTIF($AG$4:$AG$69,$AG$4:$AG$69)))+1,0)</f>
        <v>1</v>
      </c>
      <c r="AF63" s="44" t="str">
        <f>Sheet3!R61</f>
        <v>S. Long (Ireland)</v>
      </c>
      <c r="AG63" s="45">
        <v>0</v>
      </c>
      <c r="AH63" s="29">
        <f t="shared" si="212"/>
        <v>15</v>
      </c>
      <c r="AL63" s="13">
        <f t="shared" si="427"/>
        <v>1</v>
      </c>
      <c r="AM63" s="11" t="s">
        <v>2573</v>
      </c>
      <c r="AN63" s="11" t="str">
        <f>IFERROR(VLOOKUP('Euro 2016'!BB71,Sheet2!$A:$B,2,0),"")</f>
        <v>Germany</v>
      </c>
      <c r="AO63" s="11"/>
      <c r="AT63" s="46"/>
      <c r="AU63" s="47"/>
      <c r="AV63" s="55"/>
      <c r="AW63" s="48"/>
      <c r="AX63" s="49"/>
      <c r="AY63" s="55"/>
      <c r="AZ63" s="46"/>
      <c r="BA63" s="47"/>
      <c r="BB63" s="55"/>
      <c r="BC63" s="48"/>
      <c r="BD63" s="49"/>
      <c r="BE63" s="55"/>
      <c r="BF63" s="46"/>
      <c r="BG63" s="47"/>
      <c r="BH63" s="55"/>
      <c r="BI63" s="48"/>
      <c r="BJ63" s="49"/>
      <c r="BK63" s="55"/>
      <c r="BL63" s="46"/>
      <c r="BM63" s="47"/>
      <c r="BN63" s="55"/>
      <c r="BO63" s="48"/>
      <c r="BP63" s="49"/>
      <c r="BQ63" s="55"/>
      <c r="BR63" s="46"/>
      <c r="BS63" s="47"/>
      <c r="BT63" s="55"/>
      <c r="BU63" s="48"/>
      <c r="BV63" s="49"/>
      <c r="BW63" s="55"/>
      <c r="BX63" s="46"/>
      <c r="BY63" s="47"/>
      <c r="BZ63" s="55"/>
      <c r="CA63" s="48"/>
      <c r="CB63" s="49"/>
      <c r="CC63" s="55"/>
      <c r="CD63" s="46"/>
      <c r="CE63" s="47"/>
      <c r="CF63" s="55"/>
      <c r="CG63" s="48"/>
      <c r="CH63" s="49"/>
      <c r="CI63" s="55"/>
      <c r="CJ63" s="46"/>
      <c r="CK63" s="47"/>
      <c r="CL63" s="55"/>
      <c r="CM63" s="48"/>
      <c r="CN63" s="49"/>
      <c r="CO63" s="55"/>
      <c r="CP63" s="46"/>
      <c r="CQ63" s="47"/>
      <c r="CR63" s="55"/>
      <c r="CS63" s="48"/>
      <c r="CT63" s="49"/>
      <c r="CU63" s="55"/>
      <c r="CV63" s="46"/>
      <c r="CW63" s="47"/>
      <c r="CX63" s="55"/>
      <c r="CY63" s="48"/>
      <c r="CZ63" s="49"/>
      <c r="DA63" s="55"/>
      <c r="DB63" s="46"/>
      <c r="DC63" s="47"/>
      <c r="DD63" s="55"/>
      <c r="DE63" s="48"/>
      <c r="DF63" s="49"/>
      <c r="DG63" s="55"/>
      <c r="DH63" s="46"/>
      <c r="DI63" s="47"/>
      <c r="DJ63" s="55"/>
      <c r="DK63" s="48"/>
      <c r="DL63" s="49"/>
      <c r="DM63" s="55"/>
      <c r="DN63" s="46"/>
      <c r="DO63" s="47"/>
      <c r="DP63" s="55"/>
      <c r="DQ63" s="48"/>
      <c r="DR63" s="49"/>
      <c r="DS63" s="55"/>
      <c r="DT63" s="46"/>
      <c r="DU63" s="47"/>
      <c r="DV63" s="55"/>
      <c r="DW63" s="48"/>
      <c r="DX63" s="49"/>
      <c r="DY63" s="55"/>
      <c r="DZ63" s="46"/>
      <c r="EA63" s="47"/>
      <c r="EB63" s="55"/>
      <c r="EC63" s="48"/>
      <c r="ED63" s="49"/>
      <c r="EE63" s="55"/>
      <c r="EF63" s="46"/>
      <c r="EG63" s="47"/>
      <c r="EH63" s="55"/>
      <c r="EI63" s="48"/>
      <c r="EJ63" s="49"/>
      <c r="EK63" s="55"/>
      <c r="EL63" s="46"/>
      <c r="EM63" s="47"/>
      <c r="EN63" s="55"/>
      <c r="EO63" s="48"/>
      <c r="EP63" s="49"/>
      <c r="EQ63" s="55"/>
      <c r="ER63" s="46"/>
      <c r="ES63" s="47"/>
      <c r="ET63" s="55"/>
      <c r="EU63" s="48"/>
      <c r="EV63" s="49"/>
      <c r="EW63" s="55"/>
      <c r="EX63" s="46"/>
      <c r="EY63" s="47"/>
      <c r="EZ63" s="55"/>
      <c r="FA63" s="48"/>
      <c r="FB63" s="49"/>
      <c r="FC63" s="55"/>
      <c r="FD63" s="46"/>
      <c r="FE63" s="47"/>
      <c r="FF63" s="55"/>
      <c r="FG63" s="48"/>
      <c r="FH63" s="49"/>
      <c r="FI63" s="55"/>
      <c r="FJ63" s="46"/>
      <c r="FK63" s="47"/>
      <c r="FL63" s="55"/>
      <c r="FM63" s="48"/>
      <c r="FN63" s="49"/>
      <c r="FO63" s="55"/>
      <c r="FP63" s="46"/>
      <c r="FQ63" s="47"/>
      <c r="FR63" s="55"/>
      <c r="FS63" s="48"/>
      <c r="FT63" s="49"/>
      <c r="FU63" s="55"/>
      <c r="FV63" s="46"/>
      <c r="FW63" s="47"/>
      <c r="FX63" s="55"/>
      <c r="FY63" s="48"/>
      <c r="FZ63" s="49"/>
      <c r="GA63" s="55"/>
      <c r="GB63" s="46"/>
      <c r="GC63" s="47"/>
      <c r="GD63" s="55"/>
      <c r="GE63" s="48"/>
      <c r="GF63" s="49"/>
      <c r="GG63" s="55"/>
      <c r="GH63" s="46"/>
      <c r="GI63" s="47"/>
      <c r="GJ63" s="55"/>
      <c r="GK63" s="48"/>
      <c r="GL63" s="49"/>
      <c r="GM63" s="55"/>
      <c r="GN63" s="46"/>
      <c r="GO63" s="47"/>
      <c r="GP63" s="55"/>
      <c r="GQ63" s="48"/>
      <c r="GR63" s="49"/>
      <c r="GS63" s="55"/>
      <c r="GT63" s="46"/>
      <c r="GU63" s="47"/>
      <c r="GV63" s="55"/>
      <c r="GW63" s="48"/>
      <c r="GX63" s="49"/>
      <c r="GY63" s="55"/>
      <c r="GZ63" s="46"/>
      <c r="HA63" s="47"/>
      <c r="HB63" s="55"/>
      <c r="HC63" s="48"/>
      <c r="HD63" s="49"/>
      <c r="HE63" s="55"/>
      <c r="HF63" s="46"/>
      <c r="HG63" s="47"/>
      <c r="HH63" s="55"/>
      <c r="HI63" s="48"/>
      <c r="HJ63" s="49"/>
      <c r="HK63" s="55"/>
      <c r="HL63" s="46"/>
      <c r="HM63" s="47"/>
      <c r="HN63" s="55"/>
      <c r="HO63" s="48"/>
      <c r="HP63" s="49"/>
      <c r="HQ63" s="55"/>
      <c r="HR63" s="46"/>
      <c r="HS63" s="47"/>
      <c r="HT63" s="55"/>
      <c r="HU63" s="48"/>
      <c r="HV63" s="49"/>
      <c r="HW63" s="55"/>
      <c r="HX63" s="46"/>
      <c r="HY63" s="47"/>
      <c r="HZ63" s="55"/>
      <c r="IA63" s="48"/>
      <c r="IB63" s="49"/>
      <c r="IC63" s="55"/>
      <c r="ID63" s="46"/>
      <c r="IE63" s="47"/>
      <c r="IF63" s="55"/>
      <c r="IG63" s="48"/>
      <c r="IH63" s="49"/>
      <c r="II63" s="55"/>
      <c r="IJ63" s="46"/>
      <c r="IK63" s="47"/>
      <c r="IL63" s="55"/>
      <c r="IM63" s="48"/>
      <c r="IN63" s="49"/>
      <c r="IO63" s="55"/>
      <c r="IP63" s="46"/>
      <c r="IQ63" s="47"/>
      <c r="IR63" s="55"/>
      <c r="IS63" s="48"/>
      <c r="IT63" s="49"/>
      <c r="IU63" s="55"/>
      <c r="IV63" s="46"/>
      <c r="IW63" s="47"/>
      <c r="IX63" s="55"/>
      <c r="IY63" s="48"/>
      <c r="IZ63" s="49"/>
      <c r="JA63" s="55"/>
      <c r="JB63" s="46"/>
      <c r="JC63" s="47"/>
      <c r="JD63" s="55"/>
      <c r="JE63" s="48"/>
      <c r="JF63" s="49"/>
      <c r="JG63" s="55"/>
      <c r="JH63" s="46"/>
      <c r="JI63" s="47"/>
      <c r="JJ63" s="55"/>
      <c r="JK63" s="48"/>
      <c r="JL63" s="49"/>
      <c r="JM63" s="55"/>
      <c r="JN63" s="46"/>
      <c r="JO63" s="47"/>
      <c r="JP63" s="55"/>
      <c r="JQ63" s="48"/>
      <c r="JR63" s="49"/>
      <c r="JS63" s="55"/>
      <c r="JT63" s="46"/>
      <c r="JU63" s="47"/>
      <c r="JV63" s="55"/>
      <c r="JW63" s="48"/>
      <c r="JX63" s="49"/>
      <c r="JY63" s="55"/>
      <c r="JZ63" s="46"/>
      <c r="KA63" s="47"/>
      <c r="KB63" s="55"/>
      <c r="KC63" s="48"/>
      <c r="KD63" s="49"/>
      <c r="KE63" s="55"/>
      <c r="KF63" s="46"/>
      <c r="KG63" s="47"/>
      <c r="KH63" s="55"/>
      <c r="KI63" s="48"/>
      <c r="KJ63" s="49"/>
      <c r="KK63" s="55"/>
      <c r="KL63" s="46"/>
      <c r="KM63" s="47"/>
      <c r="KN63" s="55"/>
      <c r="KO63" s="48"/>
      <c r="KP63" s="49"/>
      <c r="KQ63" s="55"/>
      <c r="KR63" s="46"/>
      <c r="KS63" s="47"/>
      <c r="KT63" s="55"/>
      <c r="KU63" s="48"/>
      <c r="KV63" s="49"/>
      <c r="KW63" s="55"/>
      <c r="KX63" s="46"/>
      <c r="KY63" s="47"/>
      <c r="KZ63" s="55"/>
      <c r="LA63" s="48"/>
      <c r="LB63" s="49"/>
      <c r="LC63" s="55"/>
      <c r="LD63" s="46"/>
      <c r="LE63" s="47"/>
      <c r="LF63" s="55"/>
      <c r="LG63" s="48"/>
      <c r="LH63" s="49"/>
      <c r="LI63" s="55"/>
      <c r="LJ63" s="46"/>
      <c r="LK63" s="47"/>
      <c r="LL63" s="55"/>
      <c r="LM63" s="48"/>
      <c r="LN63" s="49"/>
      <c r="LO63" s="55"/>
      <c r="LP63" s="46"/>
      <c r="LQ63" s="47"/>
      <c r="LR63" s="55"/>
      <c r="LS63" s="48"/>
      <c r="LT63" s="49"/>
      <c r="LU63" s="55"/>
      <c r="LV63" s="46"/>
      <c r="LW63" s="47"/>
      <c r="LX63" s="55"/>
      <c r="LY63" s="48"/>
      <c r="LZ63" s="49"/>
      <c r="MA63" s="55"/>
      <c r="MB63" s="46"/>
      <c r="MC63" s="47"/>
      <c r="MD63" s="55"/>
      <c r="ME63" s="48"/>
      <c r="MF63" s="49"/>
      <c r="MG63" s="55"/>
      <c r="MH63" s="55"/>
      <c r="MI63" s="55"/>
      <c r="MJ63" s="55"/>
      <c r="MK63" s="13">
        <f>COUNTIF(INDEX($AN$63:$AN$66,,),IF(AT48&gt;AU48,AT63,IF(AU48&gt;AT48,AU63)))*$F$7*$AL63</f>
        <v>0</v>
      </c>
      <c r="ML63" s="13">
        <f>COUNTIF(INDEX($AN$63:$AN$66,,),IF(AW48&gt;AX48,AW63,IF(AX48&gt;AW48,AX63)))*$F$7*$AL63</f>
        <v>0</v>
      </c>
      <c r="MM63" s="13">
        <f>COUNTIF(INDEX($AN$63:$AN$66,,),IF(AZ48&gt;BA48,AZ63,IF(BA48&gt;AZ48,BA63)))*$F$7*$AL63</f>
        <v>0</v>
      </c>
      <c r="MN63" s="13">
        <f>COUNTIF(INDEX($AN$63:$AN$66,,),IF(BC48&gt;BD48,BC63,IF(BD48&gt;BC48,BD63)))*$F$7*$AL63</f>
        <v>0</v>
      </c>
      <c r="MO63" s="13">
        <f>COUNTIF(INDEX($AN$63:$AN$66,,),IF(BF48&gt;BG48,BF63,IF(BG48&gt;BF48,BG63)))*$F$7*$AL63</f>
        <v>0</v>
      </c>
      <c r="MP63" s="13">
        <f>COUNTIF(INDEX($AN$63:$AN$66,,),IF(BI48&gt;BJ48,BI63,IF(BJ48&gt;BI48,BJ63)))*$F$7*$AL63</f>
        <v>0</v>
      </c>
      <c r="MQ63" s="13">
        <f>COUNTIF(INDEX($AN$63:$AN$66,,),IF(BL48&gt;BM48,BL63,IF(BM48&gt;BL48,BM63)))*$F$7*$AL63</f>
        <v>0</v>
      </c>
      <c r="MR63" s="13">
        <f>COUNTIF(INDEX($AN$63:$AN$66,,),IF(BO48&gt;BP48,BO63,IF(BP48&gt;BO48,BP63)))*$F$7*$AL63</f>
        <v>0</v>
      </c>
      <c r="MS63" s="13">
        <f>COUNTIF(INDEX($AN$63:$AN$66,,),IF(BR48&gt;BS48,BR63,IF(BS48&gt;BR48,BS63)))*$F$7*$AL63</f>
        <v>0</v>
      </c>
      <c r="MT63" s="13">
        <f>COUNTIF(INDEX($AN$63:$AN$66,,),IF(BU48&gt;BV48,BU63,IF(BV48&gt;BU48,BV63)))*$F$7*$AL63</f>
        <v>0</v>
      </c>
      <c r="MU63" s="13">
        <f>COUNTIF(INDEX($AN$63:$AN$66,,),IF(BX48&gt;BY48,BX63,IF(BY48&gt;BX48,BY63)))*$F$7*$AL63</f>
        <v>0</v>
      </c>
      <c r="MV63" s="13">
        <f>COUNTIF(INDEX($AN$63:$AN$66,,),IF(CA48&gt;CB48,CA63,IF(CB48&gt;CA48,CB63)))*$F$7*$AL63</f>
        <v>0</v>
      </c>
      <c r="MW63" s="13">
        <f>COUNTIF(INDEX($AN$63:$AN$66,,),IF(CD48&gt;CE48,CD63,IF(CE48&gt;CD48,CE63)))*$F$7*$AL63</f>
        <v>0</v>
      </c>
      <c r="MX63" s="13">
        <f>COUNTIF(INDEX($AN$63:$AN$66,,),IF(CG48&gt;CH48,CG63,IF(CH48&gt;CG48,CH63)))*$F$7*$AL63</f>
        <v>0</v>
      </c>
      <c r="MY63" s="13">
        <f>COUNTIF(INDEX($AN$63:$AN$66,,),IF(CJ48&gt;CK48,CJ63,IF(CK48&gt;CJ48,CK63)))*$F$7*$AL63</f>
        <v>0</v>
      </c>
      <c r="MZ63" s="13">
        <f>COUNTIF(INDEX($AN$63:$AN$66,,),IF(CM48&gt;CN48,CM63,IF(CN48&gt;CM48,CN63)))*$F$7*$AL63</f>
        <v>0</v>
      </c>
      <c r="NA63" s="13">
        <f>COUNTIF(INDEX($AN$63:$AN$66,,),IF(CP48&gt;CQ48,CP63,IF(CQ48&gt;CP48,CQ63)))*$F$7*$AL63</f>
        <v>0</v>
      </c>
      <c r="NB63" s="13">
        <f>COUNTIF(INDEX($AN$63:$AN$66,,),IF(CS48&gt;CT48,CS63,IF(CT48&gt;CS48,CT63)))*$F$7*$AL63</f>
        <v>0</v>
      </c>
      <c r="NC63" s="13">
        <f>COUNTIF(INDEX($AN$63:$AN$66,,),IF(CV48&gt;CW48,CV63,IF(CW48&gt;CV48,CW63)))*$F$7*$AL63</f>
        <v>0</v>
      </c>
      <c r="ND63" s="13">
        <f>COUNTIF(INDEX($AN$63:$AN$66,,),IF(CY48&gt;CZ48,CY63,IF(CZ48&gt;CY48,CZ63)))*$F$7*$AL63</f>
        <v>0</v>
      </c>
      <c r="NE63" s="13">
        <f>COUNTIF(INDEX($AN$63:$AN$66,,),IF(DB48&gt;DC48,DB63,IF(DC48&gt;DB48,DC63)))*$F$7*$AL63</f>
        <v>0</v>
      </c>
      <c r="NF63" s="13">
        <f>COUNTIF(INDEX($AN$63:$AN$66,,),IF(DE48&gt;DF48,DE63,IF(DF48&gt;DE48,DF63)))*$F$7*$AL63</f>
        <v>0</v>
      </c>
      <c r="NG63" s="13">
        <f>COUNTIF(INDEX($AN$63:$AN$66,,),IF(DH48&gt;DI48,DH63,IF(DI48&gt;DH48,DI63)))*$F$7*$AL63</f>
        <v>0</v>
      </c>
      <c r="NH63" s="13">
        <f>COUNTIF(INDEX($AN$63:$AN$66,,),IF(DK48&gt;DL48,DK63,IF(DL48&gt;DK48,DL63)))*$F$7*$AL63</f>
        <v>0</v>
      </c>
      <c r="NI63" s="13">
        <f>COUNTIF(INDEX($AN$63:$AN$66,,),IF(DN48&gt;DO48,DN63,IF(DO48&gt;DN48,DO63)))*$F$7*$AL63</f>
        <v>0</v>
      </c>
      <c r="NJ63" s="13">
        <f>COUNTIF(INDEX($AN$63:$AN$66,,),IF(DQ48&gt;DR48,DQ63,IF(DR48&gt;DQ48,DR63)))*$F$7*$AL63</f>
        <v>0</v>
      </c>
      <c r="NK63" s="13">
        <f>COUNTIF(INDEX($AN$63:$AN$66,,),IF(DT48&gt;DU48,DT63,IF(DU48&gt;DT48,DU63)))*$F$7*$AL63</f>
        <v>0</v>
      </c>
      <c r="NL63" s="13">
        <f>COUNTIF(INDEX($AN$63:$AN$66,,),IF(DW48&gt;DX48,DW63,IF(DX48&gt;DW48,DX63)))*$F$7*$AL63</f>
        <v>0</v>
      </c>
      <c r="NM63" s="13">
        <f>COUNTIF(INDEX($AN$63:$AN$66,,),IF(DZ48&gt;EA48,DZ63,IF(EA48&gt;DZ48,EA63)))*$F$7*$AL63</f>
        <v>0</v>
      </c>
      <c r="NN63" s="13">
        <f>COUNTIF(INDEX($AN$63:$AN$66,,),IF(EC48&gt;ED48,EC63,IF(ED48&gt;EC48,ED63)))*$F$7*$AL63</f>
        <v>0</v>
      </c>
      <c r="NO63" s="13">
        <f>COUNTIF(INDEX($AN$63:$AN$66,,),IF(EF48&gt;EG48,EF63,IF(EG48&gt;EF48,EG63)))*$F$7*$AL63</f>
        <v>0</v>
      </c>
      <c r="NP63" s="13">
        <f>COUNTIF(INDEX($AN$63:$AN$66,,),IF(EI48&gt;EJ48,EI63,IF(EJ48&gt;EI48,EJ63)))*$F$7*$AL63</f>
        <v>0</v>
      </c>
      <c r="NQ63" s="13">
        <f>COUNTIF(INDEX($AN$63:$AN$66,,),IF(EL48&gt;EM48,EL63,IF(EM48&gt;EL48,EM63)))*$F$7*$AL63</f>
        <v>0</v>
      </c>
      <c r="NR63" s="13">
        <f>COUNTIF(INDEX($AN$63:$AN$66,,),IF(EO48&gt;EP48,EO63,IF(EP48&gt;EO48,EP63)))*$F$7*$AL63</f>
        <v>0</v>
      </c>
      <c r="NS63" s="13">
        <f>COUNTIF(INDEX($AN$63:$AN$66,,),IF(ER48&gt;ES48,ER63,IF(ES48&gt;ER48,ES63)))*$F$7*$AL63</f>
        <v>0</v>
      </c>
      <c r="NT63" s="13">
        <f>COUNTIF(INDEX($AN$63:$AN$66,,),IF(EU48&gt;EV48,EU63,IF(EV48&gt;EU48,EV63)))*$F$7*$AL63</f>
        <v>0</v>
      </c>
      <c r="NU63" s="13">
        <f>COUNTIF(INDEX($AN$63:$AN$66,,),IF(EX48&gt;EY48,EX63,IF(EY48&gt;EX48,EY63)))*$F$7*$AL63</f>
        <v>0</v>
      </c>
      <c r="NV63" s="13">
        <f>COUNTIF(INDEX($AN$63:$AN$66,,),IF(FA48&gt;FB48,FA63,IF(FB48&gt;FA48,FB63)))*$F$7*$AL63</f>
        <v>0</v>
      </c>
      <c r="NW63" s="13">
        <f>COUNTIF(INDEX($AN$63:$AN$66,,),IF(FD48&gt;FE48,FD63,IF(FE48&gt;FD48,FE63)))*$F$7*$AL63</f>
        <v>0</v>
      </c>
      <c r="NX63" s="13">
        <f>COUNTIF(INDEX($AN$63:$AN$66,,),IF(FG48&gt;FH48,FG63,IF(FH48&gt;FG48,FH63)))*$F$7*$AL63</f>
        <v>0</v>
      </c>
      <c r="NY63" s="13">
        <f>COUNTIF(INDEX($AN$63:$AN$66,,),IF(FJ48&gt;FK48,FJ63,IF(FK48&gt;FJ48,FK63)))*$F$7*$AL63</f>
        <v>0</v>
      </c>
      <c r="NZ63" s="13">
        <f>COUNTIF(INDEX($AN$63:$AN$66,,),IF(FM48&gt;FN48,FM63,IF(FN48&gt;FM48,FN63)))*$F$7*$AL63</f>
        <v>0</v>
      </c>
      <c r="OA63" s="13">
        <f>COUNTIF(INDEX($AN$63:$AN$66,,),IF(FP48&gt;FQ48,FP63,IF(FQ48&gt;FP48,FQ63)))*$F$7*$AL63</f>
        <v>0</v>
      </c>
      <c r="OB63" s="13">
        <f>COUNTIF(INDEX($AN$63:$AN$66,,),IF(FS48&gt;FT48,FS63,IF(FT48&gt;FS48,FT63)))*$F$7*$AL63</f>
        <v>0</v>
      </c>
      <c r="OC63" s="13">
        <f>COUNTIF(INDEX($AN$63:$AN$66,,),IF(FV48&gt;FW48,FV63,IF(FW48&gt;FV48,FW63)))*$F$7*$AL63</f>
        <v>0</v>
      </c>
      <c r="OD63" s="13">
        <f>COUNTIF(INDEX($AN$63:$AN$66,,),IF(FY48&gt;FZ48,FY63,IF(FZ48&gt;FY48,FZ63)))*$F$7*$AL63</f>
        <v>0</v>
      </c>
      <c r="OE63" s="13">
        <f>COUNTIF(INDEX($AN$63:$AN$66,,),IF(GB48&gt;GC48,GB63,IF(GC48&gt;GB48,GC63)))*$F$7*$AL63</f>
        <v>0</v>
      </c>
      <c r="OF63" s="13">
        <f>COUNTIF(INDEX($AN$63:$AN$66,,),IF(GE48&gt;GF48,GE63,IF(GF48&gt;GE48,GF63)))*$F$7*$AL63</f>
        <v>0</v>
      </c>
      <c r="OG63" s="13">
        <f>COUNTIF(INDEX($AN$63:$AN$66,,),IF(GH48&gt;GI48,GH63,IF(GI48&gt;GH48,GI63)))*$F$7*$AL63</f>
        <v>0</v>
      </c>
      <c r="OH63" s="13">
        <f>COUNTIF(INDEX($AN$63:$AN$66,,),IF(GK48&gt;GL48,GK63,IF(GL48&gt;GK48,GL63)))*$F$7*$AL63</f>
        <v>0</v>
      </c>
      <c r="OI63" s="13">
        <f>COUNTIF(INDEX($AN$63:$AN$66,,),IF(GN48&gt;GO48,GN63,IF(GO48&gt;GN48,GO63)))*$F$7*$AL63</f>
        <v>0</v>
      </c>
      <c r="OJ63" s="13">
        <f>COUNTIF(INDEX($AN$63:$AN$66,,),IF(GQ48&gt;GR48,GQ63,IF(GR48&gt;GQ48,GR63)))*$F$7*$AL63</f>
        <v>0</v>
      </c>
      <c r="OK63" s="13">
        <f>COUNTIF(INDEX($AN$63:$AN$66,,),IF(GT48&gt;GU48,GT63,IF(GU48&gt;GT48,GU63)))*$F$7*$AL63</f>
        <v>0</v>
      </c>
      <c r="OL63" s="13">
        <f>COUNTIF(INDEX($AN$63:$AN$66,,),IF(GW48&gt;GX48,GW63,IF(GX48&gt;GW48,GX63)))*$F$7*$AL63</f>
        <v>0</v>
      </c>
      <c r="OM63" s="13">
        <f>COUNTIF(INDEX($AN$63:$AN$66,,),IF(GZ48&gt;HA48,GZ63,IF(HA48&gt;GZ48,HA63)))*$F$7*$AL63</f>
        <v>0</v>
      </c>
      <c r="ON63" s="13">
        <f>COUNTIF(INDEX($AN$63:$AN$66,,),IF(HC48&gt;HD48,HC63,IF(HD48&gt;HC48,HD63)))*$F$7*$AL63</f>
        <v>0</v>
      </c>
      <c r="OO63" s="13">
        <f>COUNTIF(INDEX($AN$63:$AN$66,,),IF(HF48&gt;HG48,HF63,IF(HG48&gt;HF48,HG63)))*$F$7*$AL63</f>
        <v>0</v>
      </c>
      <c r="OP63" s="13">
        <f>COUNTIF(INDEX($AN$63:$AN$66,,),IF(HI48&gt;HJ48,HI63,IF(HJ48&gt;HI48,HJ63)))*$F$7*$AL63</f>
        <v>0</v>
      </c>
      <c r="OQ63" s="13">
        <f>COUNTIF(INDEX($AN$63:$AN$66,,),IF(HL48&gt;HM48,HL63,IF(HM48&gt;HL48,HM63)))*$F$7*$AL63</f>
        <v>0</v>
      </c>
      <c r="OR63" s="13">
        <f>COUNTIF(INDEX($AN$63:$AN$66,,),IF(HO48&gt;HP48,HO63,IF(HP48&gt;HO48,HP63)))*$F$7*$AL63</f>
        <v>0</v>
      </c>
      <c r="OS63" s="13">
        <f>COUNTIF(INDEX($AN$63:$AN$66,,),IF(HR48&gt;HS48,HR63,IF(HS48&gt;HR48,HS63)))*$F$7*$AL63</f>
        <v>0</v>
      </c>
      <c r="OT63" s="13">
        <f>COUNTIF(INDEX($AN$63:$AN$66,,),IF(HU48&gt;HV48,HU63,IF(HV48&gt;HU48,HV63)))*$F$7*$AL63</f>
        <v>0</v>
      </c>
      <c r="OU63" s="13">
        <f>COUNTIF(INDEX($AN$63:$AN$66,,),IF(HX48&gt;HY48,HX63,IF(HY48&gt;HX48,HY63)))*$F$7*$AL63</f>
        <v>0</v>
      </c>
      <c r="OV63" s="13">
        <f>COUNTIF(INDEX($AN$63:$AN$66,,),IF(IA48&gt;IB48,IA63,IF(IB48&gt;IA48,IB63)))*$F$7*$AL63</f>
        <v>0</v>
      </c>
      <c r="OW63" s="13">
        <f>COUNTIF(INDEX($AN$63:$AN$66,,),IF(ID48&gt;IE48,ID63,IF(IE48&gt;ID48,IE63)))*$F$7*$AL63</f>
        <v>0</v>
      </c>
      <c r="OX63" s="13">
        <f>COUNTIF(INDEX($AN$63:$AN$66,,),IF(IG48&gt;IH48,IG63,IF(IH48&gt;IG48,IH63)))*$F$7*$AL63</f>
        <v>0</v>
      </c>
      <c r="OY63" s="13">
        <f>COUNTIF(INDEX($AN$63:$AN$66,,),IF(IJ48&gt;IK48,IJ63,IF(IK48&gt;IJ48,IK63)))*$F$7*$AL63</f>
        <v>0</v>
      </c>
      <c r="OZ63" s="13">
        <f>COUNTIF(INDEX($AN$63:$AN$66,,),IF(IM48&gt;IN48,IM63,IF(IN48&gt;IM48,IN63)))*$F$7*$AL63</f>
        <v>0</v>
      </c>
      <c r="PA63" s="13">
        <f>COUNTIF(INDEX($AN$63:$AN$66,,),IF(IP48&gt;IQ48,IP63,IF(IQ48&gt;IP48,IQ63)))*$F$7*$AL63</f>
        <v>0</v>
      </c>
      <c r="PB63" s="13">
        <f>COUNTIF(INDEX($AN$63:$AN$66,,),IF(IS48&gt;IT48,IS63,IF(IT48&gt;IS48,IT63)))*$F$7*$AL63</f>
        <v>0</v>
      </c>
      <c r="PC63" s="13">
        <f>COUNTIF(INDEX($AN$63:$AN$66,,),IF(IV48&gt;IW48,IV63,IF(IW48&gt;IV48,IW63)))*$F$7*$AL63</f>
        <v>0</v>
      </c>
      <c r="PD63" s="13">
        <f>COUNTIF(INDEX($AN$63:$AN$66,,),IF(IY48&gt;IZ48,IY63,IF(IZ48&gt;IY48,IZ63)))*$F$7*$AL63</f>
        <v>0</v>
      </c>
      <c r="PE63" s="13">
        <f>COUNTIF(INDEX($AN$63:$AN$66,,),IF(JB48&gt;JC48,JB63,IF(JC48&gt;JB48,JC63)))*$F$7*$AL63</f>
        <v>0</v>
      </c>
      <c r="PF63" s="13">
        <f>COUNTIF(INDEX($AN$63:$AN$66,,),IF(JE48&gt;JF48,JE63,IF(JF48&gt;JE48,JF63)))*$F$7*$AL63</f>
        <v>0</v>
      </c>
      <c r="PG63" s="13">
        <f>COUNTIF(INDEX($AN$63:$AN$66,,),IF(JH48&gt;JI48,JH63,IF(JI48&gt;JH48,JI63)))*$F$7*$AL63</f>
        <v>0</v>
      </c>
      <c r="PH63" s="13">
        <f>COUNTIF(INDEX($AN$63:$AN$66,,),IF(JK48&gt;JL48,JK63,IF(JL48&gt;JK48,JL63)))*$F$7*$AL63</f>
        <v>0</v>
      </c>
      <c r="PI63" s="13">
        <f>COUNTIF(INDEX($AN$63:$AN$66,,),IF(JN48&gt;JO48,JN63,IF(JO48&gt;JN48,JO63)))*$F$7*$AL63</f>
        <v>0</v>
      </c>
      <c r="PJ63" s="13">
        <f>COUNTIF(INDEX($AN$63:$AN$66,,),IF(JQ48&gt;JR48,JQ63,IF(JR48&gt;JQ48,JR63)))*$F$7*$AL63</f>
        <v>0</v>
      </c>
      <c r="PK63" s="13">
        <f>COUNTIF(INDEX($AN$63:$AN$66,,),IF(JT48&gt;JU48,JT63,IF(JU48&gt;JT48,JU63)))*$F$7*$AL63</f>
        <v>0</v>
      </c>
      <c r="PL63" s="13">
        <f>COUNTIF(INDEX($AN$63:$AN$66,,),IF(JW48&gt;JX48,JW63,IF(JX48&gt;JW48,JX63)))*$F$7*$AL63</f>
        <v>0</v>
      </c>
      <c r="PM63" s="13">
        <f>COUNTIF(INDEX($AN$63:$AN$66,,),IF(JZ48&gt;KA48,JZ63,IF(KA48&gt;JZ48,KA63)))*$F$7*$AL63</f>
        <v>0</v>
      </c>
      <c r="PN63" s="13">
        <f>COUNTIF(INDEX($AN$63:$AN$66,,),IF(KC48&gt;KD48,KC63,IF(KD48&gt;KC48,KD63)))*$F$7*$AL63</f>
        <v>0</v>
      </c>
      <c r="PO63" s="13">
        <f>COUNTIF(INDEX($AN$63:$AN$66,,),IF(KF48&gt;KG48,KF63,IF(KG48&gt;KF48,KG63)))*$F$7*$AL63</f>
        <v>0</v>
      </c>
      <c r="PP63" s="13">
        <f>COUNTIF(INDEX($AN$63:$AN$66,,),IF(KI48&gt;KJ48,KI63,IF(KJ48&gt;KI48,KJ63)))*$F$7*$AL63</f>
        <v>0</v>
      </c>
      <c r="PQ63" s="13">
        <f>COUNTIF(INDEX($AN$63:$AN$66,,),IF(KL48&gt;KM48,KL63,IF(KM48&gt;KL48,KM63)))*$F$7*$AL63</f>
        <v>0</v>
      </c>
      <c r="PR63" s="13">
        <f>COUNTIF(INDEX($AN$63:$AN$66,,),IF(KO48&gt;KP48,KO63,IF(KP48&gt;KO48,KP63)))*$F$7*$AL63</f>
        <v>0</v>
      </c>
      <c r="PS63" s="13">
        <f>COUNTIF(INDEX($AN$63:$AN$66,,),IF(KR48&gt;KS48,KR63,IF(KS48&gt;KR48,KS63)))*$F$7*$AL63</f>
        <v>0</v>
      </c>
      <c r="PT63" s="13">
        <f>COUNTIF(INDEX($AN$63:$AN$66,,),IF(KU48&gt;KV48,KU63,IF(KV48&gt;KU48,KV63)))*$F$7*$AL63</f>
        <v>0</v>
      </c>
      <c r="PU63" s="13">
        <f>COUNTIF(INDEX($AN$63:$AN$66,,),IF(KX48&gt;KY48,KX63,IF(KY48&gt;KX48,KY63)))*$F$7*$AL63</f>
        <v>0</v>
      </c>
      <c r="PV63" s="13">
        <f>COUNTIF(INDEX($AN$63:$AN$66,,),IF(LA48&gt;LB48,LA63,IF(LB48&gt;LA48,LB63)))*$F$7*$AL63</f>
        <v>0</v>
      </c>
      <c r="PW63" s="13">
        <f>COUNTIF(INDEX($AN$63:$AN$66,,),IF(LD48&gt;LE48,LD63,IF(LE48&gt;LD48,LE63)))*$F$7*$AL63</f>
        <v>0</v>
      </c>
      <c r="PX63" s="13">
        <f>COUNTIF(INDEX($AN$63:$AN$66,,),IF(LG48&gt;LH48,LG63,IF(LH48&gt;LG48,LH63)))*$F$7*$AL63</f>
        <v>0</v>
      </c>
      <c r="PY63" s="13">
        <f>COUNTIF(INDEX($AN$63:$AN$66,,),IF(LJ48&gt;LK48,LJ63,IF(LK48&gt;LJ48,LK63)))*$F$7*$AL63</f>
        <v>0</v>
      </c>
      <c r="PZ63" s="13">
        <f>COUNTIF(INDEX($AN$63:$AN$66,,),IF(LM48&gt;LN48,LM63,IF(LN48&gt;LM48,LN63)))*$F$7*$AL63</f>
        <v>0</v>
      </c>
      <c r="QA63" s="13">
        <f>COUNTIF(INDEX($AN$63:$AN$66,,),IF(LP48&gt;LQ48,LP63,IF(LQ48&gt;LP48,LQ63)))*$F$7*$AL63</f>
        <v>0</v>
      </c>
      <c r="QB63" s="13">
        <f>COUNTIF(INDEX($AN$63:$AN$66,,),IF(LS48&gt;LT48,LS63,IF(LT48&gt;LS48,LT63)))*$F$7*$AL63</f>
        <v>0</v>
      </c>
      <c r="QC63" s="13">
        <f>COUNTIF(INDEX($AN$63:$AN$66,,),IF(LV48&gt;LW48,LV63,IF(LW48&gt;LV48,LW63)))*$F$7*$AL63</f>
        <v>0</v>
      </c>
      <c r="QD63" s="13">
        <f>COUNTIF(INDEX($AN$63:$AN$66,,),IF(LY48&gt;LZ48,LY63,IF(LZ48&gt;LY48,LZ63)))*$F$7*$AL63</f>
        <v>0</v>
      </c>
      <c r="QE63" s="13">
        <f>COUNTIF(INDEX($AN$63:$AN$66,,),IF(MB48&gt;MC48,MB63,IF(MC48&gt;MB48,MC63)))*$F$7*$AL63</f>
        <v>0</v>
      </c>
      <c r="QF63" s="13">
        <f>COUNTIF(INDEX($AN$63:$AN$66,,),IF(ME48&gt;MF48,ME63,IF(MF48&gt;ME48,MF63)))*$F$7*$AL63</f>
        <v>0</v>
      </c>
      <c r="QG63" s="13"/>
      <c r="QH63" s="13"/>
      <c r="QN63" s="13">
        <f>RANK(QQ63,$QQ$4:$QQ$69)+COUNTIF(QQ$4:QQ63,QQ63)-1</f>
        <v>60</v>
      </c>
      <c r="QO63" s="29">
        <f t="array" ref="QO63">SUM(IF(QQ63&lt;$QQ$4:$QQ$69,1/COUNTIF($QQ$4:$QQ$69,$QQ$4:$QQ$69)))+1</f>
        <v>1</v>
      </c>
      <c r="QP63" s="11" t="str">
        <f>Sheet3!R61</f>
        <v>S. Long (Ireland)</v>
      </c>
      <c r="QQ63" s="13">
        <f t="shared" si="226"/>
        <v>0</v>
      </c>
      <c r="QR63" s="10"/>
    </row>
    <row r="64" spans="1:463">
      <c r="A64" s="158"/>
      <c r="B64" s="158"/>
      <c r="C64" s="158"/>
      <c r="D64" s="158"/>
      <c r="E64" s="158"/>
      <c r="F64" s="158"/>
      <c r="J64" s="10">
        <f t="shared" si="222"/>
        <v>61</v>
      </c>
      <c r="K64" s="39" t="str">
        <f>IFERROR(IF(L64="","",IF(ISNUMBER(MATCH(HLOOKUP($J64,$MK$74:$QF$89,($QG$79-$QG$74+1),0),K$4:K63,0)),"",HLOOKUP($J64,$MK$74:$QF$89,($QG$79-$QG$74+1),0))),"")</f>
        <v/>
      </c>
      <c r="L64" s="40" t="str">
        <f t="shared" si="215"/>
        <v/>
      </c>
      <c r="M64" s="41" t="str">
        <f t="array" ref="M64">IFERROR(IF(HLOOKUP($J64,$MK$74:$QF$89,($QG$83-$QG$74+1),0)=0,"",HLOOKUP($J64,$MK$74:$QF$89,($QG$83-$QG$74+1),0)),0)</f>
        <v/>
      </c>
      <c r="N64" s="10"/>
      <c r="O64" s="10">
        <f t="shared" si="223"/>
        <v>61</v>
      </c>
      <c r="P64" s="39" t="str">
        <f>IFERROR(IF(Q64="","",IF(ISNUMBER(MATCH(HLOOKUP($T64,$MK$75:$OP$89,($QG$80-$QG$75+1),0),P$4:P63,0)),"",HLOOKUP($T64,$MK$75:$OP$89,($QG$80-$QG$75+1),0))),"")</f>
        <v/>
      </c>
      <c r="Q64" s="40" t="str">
        <f t="shared" si="217"/>
        <v/>
      </c>
      <c r="R64" s="41" t="str">
        <f t="array" ref="R64">IFERROR(IF(HLOOKUP($O64,$MK$75:$QF$89,($QG$89-$QG$75+1),0)=0,"",HLOOKUP($O64,$MK$75:$QF$89,($QG$89-$QG$75+1),0)),0)</f>
        <v/>
      </c>
      <c r="S64" s="10"/>
      <c r="T64" s="10">
        <f t="shared" si="224"/>
        <v>61</v>
      </c>
      <c r="U64" s="39" t="str">
        <f>IFERROR(IF(V64="","",IF(ISNUMBER(MATCH(HLOOKUP($O64,$MK$76:$QF$89,($QG$81-$QG$76+1),0),U$4:U63,0)),"",HLOOKUP($O64,$MK$76:$QF$89,($QG$81-$QG$76+1),0))),"")</f>
        <v/>
      </c>
      <c r="V64" s="40" t="str">
        <f t="shared" si="225"/>
        <v/>
      </c>
      <c r="W64" s="41" t="str">
        <f t="array" ref="W64">IFERROR(IF(HLOOKUP($T64,$MK$76:$QF$89,($QG$87-$QG$76+1),0)=0,"",HLOOKUP($T64,$MK$76:$QF$89,($QG$87-$QG$76+1),0)),0)</f>
        <v/>
      </c>
      <c r="Y64" s="9">
        <v>33</v>
      </c>
      <c r="Z64" s="39" t="str">
        <f>IFERROR(IF(AA64="","",IF(ISNUMBER(MATCH(VLOOKUP($Y65,$QN$4:$QQ$69,2,0),Z$31:Z63,0)),"",VLOOKUP($Y65,$QN$4:$QQ$69,2,0))),"")</f>
        <v/>
      </c>
      <c r="AA64" s="40" t="str">
        <f t="shared" si="428"/>
        <v/>
      </c>
      <c r="AB64" s="42" t="str">
        <f t="shared" si="429"/>
        <v/>
      </c>
      <c r="AC64" s="43" t="str">
        <f t="shared" si="430"/>
        <v/>
      </c>
      <c r="AE64" s="29">
        <f t="array" ref="AE64">IFERROR(SUM(IF(AG64&lt;$AG$4:$AG$69,1/COUNTIF($AG$4:$AG$69,$AG$4:$AG$69)))+1,0)</f>
        <v>1</v>
      </c>
      <c r="AF64" s="44" t="str">
        <f>Sheet3!R62</f>
        <v>S. Vokes (Wales)</v>
      </c>
      <c r="AG64" s="45">
        <v>0</v>
      </c>
      <c r="AH64" s="29">
        <f t="shared" si="212"/>
        <v>15</v>
      </c>
      <c r="AL64" s="13">
        <f t="shared" si="427"/>
        <v>1</v>
      </c>
      <c r="AM64" s="11" t="s">
        <v>2574</v>
      </c>
      <c r="AN64" s="11" t="str">
        <f>IFERROR(VLOOKUP('Euro 2016'!BB72,Sheet2!$A:$B,2,0),"")</f>
        <v>Wales</v>
      </c>
      <c r="AO64" s="11"/>
      <c r="AT64" s="46"/>
      <c r="AU64" s="47"/>
      <c r="AV64" s="55"/>
      <c r="AW64" s="48"/>
      <c r="AX64" s="49"/>
      <c r="AY64" s="55"/>
      <c r="AZ64" s="46"/>
      <c r="BA64" s="47"/>
      <c r="BB64" s="55"/>
      <c r="BC64" s="48"/>
      <c r="BD64" s="49"/>
      <c r="BE64" s="55"/>
      <c r="BF64" s="46"/>
      <c r="BG64" s="47"/>
      <c r="BH64" s="55"/>
      <c r="BI64" s="48"/>
      <c r="BJ64" s="49"/>
      <c r="BK64" s="55"/>
      <c r="BL64" s="46"/>
      <c r="BM64" s="47"/>
      <c r="BN64" s="55"/>
      <c r="BO64" s="48"/>
      <c r="BP64" s="49"/>
      <c r="BQ64" s="55"/>
      <c r="BR64" s="46"/>
      <c r="BS64" s="47"/>
      <c r="BT64" s="55"/>
      <c r="BU64" s="48"/>
      <c r="BV64" s="49"/>
      <c r="BW64" s="55"/>
      <c r="BX64" s="46"/>
      <c r="BY64" s="47"/>
      <c r="BZ64" s="55"/>
      <c r="CA64" s="48"/>
      <c r="CB64" s="49"/>
      <c r="CC64" s="55"/>
      <c r="CD64" s="46"/>
      <c r="CE64" s="47"/>
      <c r="CF64" s="55"/>
      <c r="CG64" s="48"/>
      <c r="CH64" s="49"/>
      <c r="CI64" s="55"/>
      <c r="CJ64" s="46"/>
      <c r="CK64" s="47"/>
      <c r="CL64" s="55"/>
      <c r="CM64" s="48"/>
      <c r="CN64" s="49"/>
      <c r="CO64" s="55"/>
      <c r="CP64" s="46"/>
      <c r="CQ64" s="47"/>
      <c r="CR64" s="55"/>
      <c r="CS64" s="48"/>
      <c r="CT64" s="49"/>
      <c r="CU64" s="55"/>
      <c r="CV64" s="46"/>
      <c r="CW64" s="47"/>
      <c r="CX64" s="55"/>
      <c r="CY64" s="48"/>
      <c r="CZ64" s="49"/>
      <c r="DA64" s="55"/>
      <c r="DB64" s="46"/>
      <c r="DC64" s="47"/>
      <c r="DD64" s="55"/>
      <c r="DE64" s="48"/>
      <c r="DF64" s="49"/>
      <c r="DG64" s="55"/>
      <c r="DH64" s="46"/>
      <c r="DI64" s="47"/>
      <c r="DJ64" s="55"/>
      <c r="DK64" s="48"/>
      <c r="DL64" s="49"/>
      <c r="DM64" s="55"/>
      <c r="DN64" s="46"/>
      <c r="DO64" s="47"/>
      <c r="DP64" s="55"/>
      <c r="DQ64" s="48"/>
      <c r="DR64" s="49"/>
      <c r="DS64" s="55"/>
      <c r="DT64" s="46"/>
      <c r="DU64" s="47"/>
      <c r="DV64" s="55"/>
      <c r="DW64" s="48"/>
      <c r="DX64" s="49"/>
      <c r="DY64" s="55"/>
      <c r="DZ64" s="46"/>
      <c r="EA64" s="47"/>
      <c r="EB64" s="55"/>
      <c r="EC64" s="48"/>
      <c r="ED64" s="49"/>
      <c r="EE64" s="55"/>
      <c r="EF64" s="46"/>
      <c r="EG64" s="47"/>
      <c r="EH64" s="55"/>
      <c r="EI64" s="48"/>
      <c r="EJ64" s="49"/>
      <c r="EK64" s="55"/>
      <c r="EL64" s="46"/>
      <c r="EM64" s="47"/>
      <c r="EN64" s="55"/>
      <c r="EO64" s="48"/>
      <c r="EP64" s="49"/>
      <c r="EQ64" s="55"/>
      <c r="ER64" s="46"/>
      <c r="ES64" s="47"/>
      <c r="ET64" s="55"/>
      <c r="EU64" s="48"/>
      <c r="EV64" s="49"/>
      <c r="EW64" s="55"/>
      <c r="EX64" s="46"/>
      <c r="EY64" s="47"/>
      <c r="EZ64" s="55"/>
      <c r="FA64" s="48"/>
      <c r="FB64" s="49"/>
      <c r="FC64" s="55"/>
      <c r="FD64" s="46"/>
      <c r="FE64" s="47"/>
      <c r="FF64" s="55"/>
      <c r="FG64" s="48"/>
      <c r="FH64" s="49"/>
      <c r="FI64" s="55"/>
      <c r="FJ64" s="46"/>
      <c r="FK64" s="47"/>
      <c r="FL64" s="55"/>
      <c r="FM64" s="48"/>
      <c r="FN64" s="49"/>
      <c r="FO64" s="55"/>
      <c r="FP64" s="46"/>
      <c r="FQ64" s="47"/>
      <c r="FR64" s="55"/>
      <c r="FS64" s="48"/>
      <c r="FT64" s="49"/>
      <c r="FU64" s="55"/>
      <c r="FV64" s="46"/>
      <c r="FW64" s="47"/>
      <c r="FX64" s="55"/>
      <c r="FY64" s="48"/>
      <c r="FZ64" s="49"/>
      <c r="GA64" s="55"/>
      <c r="GB64" s="46"/>
      <c r="GC64" s="47"/>
      <c r="GD64" s="55"/>
      <c r="GE64" s="48"/>
      <c r="GF64" s="49"/>
      <c r="GG64" s="55"/>
      <c r="GH64" s="46"/>
      <c r="GI64" s="47"/>
      <c r="GJ64" s="55"/>
      <c r="GK64" s="48"/>
      <c r="GL64" s="49"/>
      <c r="GM64" s="55"/>
      <c r="GN64" s="46"/>
      <c r="GO64" s="47"/>
      <c r="GP64" s="55"/>
      <c r="GQ64" s="48"/>
      <c r="GR64" s="49"/>
      <c r="GS64" s="55"/>
      <c r="GT64" s="46"/>
      <c r="GU64" s="47"/>
      <c r="GV64" s="55"/>
      <c r="GW64" s="48"/>
      <c r="GX64" s="49"/>
      <c r="GY64" s="55"/>
      <c r="GZ64" s="46"/>
      <c r="HA64" s="47"/>
      <c r="HB64" s="55"/>
      <c r="HC64" s="48"/>
      <c r="HD64" s="49"/>
      <c r="HE64" s="55"/>
      <c r="HF64" s="46"/>
      <c r="HG64" s="47"/>
      <c r="HH64" s="55"/>
      <c r="HI64" s="48"/>
      <c r="HJ64" s="49"/>
      <c r="HK64" s="55"/>
      <c r="HL64" s="46"/>
      <c r="HM64" s="47"/>
      <c r="HN64" s="55"/>
      <c r="HO64" s="48"/>
      <c r="HP64" s="49"/>
      <c r="HQ64" s="55"/>
      <c r="HR64" s="46"/>
      <c r="HS64" s="47"/>
      <c r="HT64" s="55"/>
      <c r="HU64" s="48"/>
      <c r="HV64" s="49"/>
      <c r="HW64" s="55"/>
      <c r="HX64" s="46"/>
      <c r="HY64" s="47"/>
      <c r="HZ64" s="55"/>
      <c r="IA64" s="48"/>
      <c r="IB64" s="49"/>
      <c r="IC64" s="55"/>
      <c r="ID64" s="46"/>
      <c r="IE64" s="47"/>
      <c r="IF64" s="55"/>
      <c r="IG64" s="48"/>
      <c r="IH64" s="49"/>
      <c r="II64" s="55"/>
      <c r="IJ64" s="46"/>
      <c r="IK64" s="47"/>
      <c r="IL64" s="55"/>
      <c r="IM64" s="48"/>
      <c r="IN64" s="49"/>
      <c r="IO64" s="55"/>
      <c r="IP64" s="46"/>
      <c r="IQ64" s="47"/>
      <c r="IR64" s="55"/>
      <c r="IS64" s="48"/>
      <c r="IT64" s="49"/>
      <c r="IU64" s="55"/>
      <c r="IV64" s="46"/>
      <c r="IW64" s="47"/>
      <c r="IX64" s="55"/>
      <c r="IY64" s="48"/>
      <c r="IZ64" s="49"/>
      <c r="JA64" s="55"/>
      <c r="JB64" s="46"/>
      <c r="JC64" s="47"/>
      <c r="JD64" s="55"/>
      <c r="JE64" s="48"/>
      <c r="JF64" s="49"/>
      <c r="JG64" s="55"/>
      <c r="JH64" s="46"/>
      <c r="JI64" s="47"/>
      <c r="JJ64" s="55"/>
      <c r="JK64" s="48"/>
      <c r="JL64" s="49"/>
      <c r="JM64" s="55"/>
      <c r="JN64" s="46"/>
      <c r="JO64" s="47"/>
      <c r="JP64" s="55"/>
      <c r="JQ64" s="48"/>
      <c r="JR64" s="49"/>
      <c r="JS64" s="55"/>
      <c r="JT64" s="46"/>
      <c r="JU64" s="47"/>
      <c r="JV64" s="55"/>
      <c r="JW64" s="48"/>
      <c r="JX64" s="49"/>
      <c r="JY64" s="55"/>
      <c r="JZ64" s="46"/>
      <c r="KA64" s="47"/>
      <c r="KB64" s="55"/>
      <c r="KC64" s="48"/>
      <c r="KD64" s="49"/>
      <c r="KE64" s="55"/>
      <c r="KF64" s="46"/>
      <c r="KG64" s="47"/>
      <c r="KH64" s="55"/>
      <c r="KI64" s="48"/>
      <c r="KJ64" s="49"/>
      <c r="KK64" s="55"/>
      <c r="KL64" s="46"/>
      <c r="KM64" s="47"/>
      <c r="KN64" s="55"/>
      <c r="KO64" s="48"/>
      <c r="KP64" s="49"/>
      <c r="KQ64" s="55"/>
      <c r="KR64" s="46"/>
      <c r="KS64" s="47"/>
      <c r="KT64" s="55"/>
      <c r="KU64" s="48"/>
      <c r="KV64" s="49"/>
      <c r="KW64" s="55"/>
      <c r="KX64" s="46"/>
      <c r="KY64" s="47"/>
      <c r="KZ64" s="55"/>
      <c r="LA64" s="48"/>
      <c r="LB64" s="49"/>
      <c r="LC64" s="55"/>
      <c r="LD64" s="46"/>
      <c r="LE64" s="47"/>
      <c r="LF64" s="55"/>
      <c r="LG64" s="48"/>
      <c r="LH64" s="49"/>
      <c r="LI64" s="55"/>
      <c r="LJ64" s="46"/>
      <c r="LK64" s="47"/>
      <c r="LL64" s="55"/>
      <c r="LM64" s="48"/>
      <c r="LN64" s="49"/>
      <c r="LO64" s="55"/>
      <c r="LP64" s="46"/>
      <c r="LQ64" s="47"/>
      <c r="LR64" s="55"/>
      <c r="LS64" s="48"/>
      <c r="LT64" s="49"/>
      <c r="LU64" s="55"/>
      <c r="LV64" s="46"/>
      <c r="LW64" s="47"/>
      <c r="LX64" s="55"/>
      <c r="LY64" s="48"/>
      <c r="LZ64" s="49"/>
      <c r="MA64" s="55"/>
      <c r="MB64" s="46"/>
      <c r="MC64" s="47"/>
      <c r="MD64" s="55"/>
      <c r="ME64" s="48"/>
      <c r="MF64" s="49"/>
      <c r="MG64" s="55"/>
      <c r="MH64" s="55"/>
      <c r="MI64" s="55"/>
      <c r="MJ64" s="55"/>
      <c r="MK64" s="13">
        <f>COUNTIF(INDEX($AN$63:$AN$66,,),IF(AT49&gt;AU49,AT64,IF(AU49&gt;AT49,AU64)))*$F$7*$AL63</f>
        <v>0</v>
      </c>
      <c r="ML64" s="13">
        <f>COUNTIF(INDEX($AN$63:$AN$66,,),IF(AW49&gt;AX49,AW64,IF(AX49&gt;AW49,AX64)))*$F$7*$AL63</f>
        <v>0</v>
      </c>
      <c r="MM64" s="13">
        <f>COUNTIF(INDEX($AN$63:$AN$66,,),IF(AZ49&gt;BA49,AZ64,IF(BA49&gt;AZ49,BA64)))*$F$7*$AL63</f>
        <v>0</v>
      </c>
      <c r="MN64" s="13">
        <f>COUNTIF(INDEX($AN$63:$AN$66,,),IF(BC49&gt;BD49,BC64,IF(BD49&gt;BC49,BD64)))*$F$7*$AL63</f>
        <v>0</v>
      </c>
      <c r="MO64" s="13">
        <f>COUNTIF(INDEX($AN$63:$AN$66,,),IF(BF49&gt;BG49,BF64,IF(BG49&gt;BF49,BG64)))*$F$7*$AL63</f>
        <v>0</v>
      </c>
      <c r="MP64" s="13">
        <f>COUNTIF(INDEX($AN$63:$AN$66,,),IF(BI49&gt;BJ49,BI64,IF(BJ49&gt;BI49,BJ64)))*$F$7*$AL63</f>
        <v>0</v>
      </c>
      <c r="MQ64" s="13">
        <f>COUNTIF(INDEX($AN$63:$AN$66,,),IF(BL49&gt;BM49,BL64,IF(BM49&gt;BL49,BM64)))*$F$7*$AL63</f>
        <v>0</v>
      </c>
      <c r="MR64" s="13">
        <f>COUNTIF(INDEX($AN$63:$AN$66,,),IF(BO49&gt;BP49,BO64,IF(BP49&gt;BO49,BP64)))*$F$7*$AL63</f>
        <v>0</v>
      </c>
      <c r="MS64" s="13">
        <f>COUNTIF(INDEX($AN$63:$AN$66,,),IF(BR49&gt;BS49,BR64,IF(BS49&gt;BR49,BS64)))*$F$7*$AL63</f>
        <v>0</v>
      </c>
      <c r="MT64" s="13">
        <f>COUNTIF(INDEX($AN$63:$AN$66,,),IF(BU49&gt;BV49,BU64,IF(BV49&gt;BU49,BV64)))*$F$7*$AL63</f>
        <v>0</v>
      </c>
      <c r="MU64" s="13">
        <f>COUNTIF(INDEX($AN$63:$AN$66,,),IF(BX49&gt;BY49,BX64,IF(BY49&gt;BX49,BY64)))*$F$7*$AL63</f>
        <v>0</v>
      </c>
      <c r="MV64" s="13">
        <f>COUNTIF(INDEX($AN$63:$AN$66,,),IF(CA49&gt;CB49,CA64,IF(CB49&gt;CA49,CB64)))*$F$7*$AL63</f>
        <v>0</v>
      </c>
      <c r="MW64" s="13">
        <f>COUNTIF(INDEX($AN$63:$AN$66,,),IF(CD49&gt;CE49,CD64,IF(CE49&gt;CD49,CE64)))*$F$7*$AL63</f>
        <v>0</v>
      </c>
      <c r="MX64" s="13">
        <f>COUNTIF(INDEX($AN$63:$AN$66,,),IF(CG49&gt;CH49,CG64,IF(CH49&gt;CG49,CH64)))*$F$7*$AL63</f>
        <v>0</v>
      </c>
      <c r="MY64" s="13">
        <f>COUNTIF(INDEX($AN$63:$AN$66,,),IF(CJ49&gt;CK49,CJ64,IF(CK49&gt;CJ49,CK64)))*$F$7*$AL63</f>
        <v>0</v>
      </c>
      <c r="MZ64" s="13">
        <f>COUNTIF(INDEX($AN$63:$AN$66,,),IF(CM49&gt;CN49,CM64,IF(CN49&gt;CM49,CN64)))*$F$7*$AL63</f>
        <v>0</v>
      </c>
      <c r="NA64" s="13">
        <f>COUNTIF(INDEX($AN$63:$AN$66,,),IF(CP49&gt;CQ49,CP64,IF(CQ49&gt;CP49,CQ64)))*$F$7*$AL63</f>
        <v>0</v>
      </c>
      <c r="NB64" s="13">
        <f>COUNTIF(INDEX($AN$63:$AN$66,,),IF(CS49&gt;CT49,CS64,IF(CT49&gt;CS49,CT64)))*$F$7*$AL63</f>
        <v>0</v>
      </c>
      <c r="NC64" s="13">
        <f>COUNTIF(INDEX($AN$63:$AN$66,,),IF(CV49&gt;CW49,CV64,IF(CW49&gt;CV49,CW64)))*$F$7*$AL63</f>
        <v>0</v>
      </c>
      <c r="ND64" s="13">
        <f>COUNTIF(INDEX($AN$63:$AN$66,,),IF(CY49&gt;CZ49,CY64,IF(CZ49&gt;CY49,CZ64)))*$F$7*$AL63</f>
        <v>0</v>
      </c>
      <c r="NE64" s="13">
        <f>COUNTIF(INDEX($AN$63:$AN$66,,),IF(DB49&gt;DC49,DB64,IF(DC49&gt;DB49,DC64)))*$F$7*$AL63</f>
        <v>0</v>
      </c>
      <c r="NF64" s="13">
        <f>COUNTIF(INDEX($AN$63:$AN$66,,),IF(DE49&gt;DF49,DE64,IF(DF49&gt;DE49,DF64)))*$F$7*$AL63</f>
        <v>0</v>
      </c>
      <c r="NG64" s="13">
        <f>COUNTIF(INDEX($AN$63:$AN$66,,),IF(DH49&gt;DI49,DH64,IF(DI49&gt;DH49,DI64)))*$F$7*$AL63</f>
        <v>0</v>
      </c>
      <c r="NH64" s="13">
        <f>COUNTIF(INDEX($AN$63:$AN$66,,),IF(DK49&gt;DL49,DK64,IF(DL49&gt;DK49,DL64)))*$F$7*$AL63</f>
        <v>0</v>
      </c>
      <c r="NI64" s="13">
        <f>COUNTIF(INDEX($AN$63:$AN$66,,),IF(DN49&gt;DO49,DN64,IF(DO49&gt;DN49,DO64)))*$F$7*$AL63</f>
        <v>0</v>
      </c>
      <c r="NJ64" s="13">
        <f>COUNTIF(INDEX($AN$63:$AN$66,,),IF(DQ49&gt;DR49,DQ64,IF(DR49&gt;DQ49,DR64)))*$F$7*$AL63</f>
        <v>0</v>
      </c>
      <c r="NK64" s="13">
        <f>COUNTIF(INDEX($AN$63:$AN$66,,),IF(DT49&gt;DU49,DT64,IF(DU49&gt;DT49,DU64)))*$F$7*$AL63</f>
        <v>0</v>
      </c>
      <c r="NL64" s="13">
        <f>COUNTIF(INDEX($AN$63:$AN$66,,),IF(DW49&gt;DX49,DW64,IF(DX49&gt;DW49,DX64)))*$F$7*$AL63</f>
        <v>0</v>
      </c>
      <c r="NM64" s="13">
        <f>COUNTIF(INDEX($AN$63:$AN$66,,),IF(DZ49&gt;EA49,DZ64,IF(EA49&gt;DZ49,EA64)))*$F$7*$AL63</f>
        <v>0</v>
      </c>
      <c r="NN64" s="13">
        <f>COUNTIF(INDEX($AN$63:$AN$66,,),IF(EC49&gt;ED49,EC64,IF(ED49&gt;EC49,ED64)))*$F$7*$AL63</f>
        <v>0</v>
      </c>
      <c r="NO64" s="13">
        <f>COUNTIF(INDEX($AN$63:$AN$66,,),IF(EF49&gt;EG49,EF64,IF(EG49&gt;EF49,EG64)))*$F$7*$AL63</f>
        <v>0</v>
      </c>
      <c r="NP64" s="13">
        <f>COUNTIF(INDEX($AN$63:$AN$66,,),IF(EI49&gt;EJ49,EI64,IF(EJ49&gt;EI49,EJ64)))*$F$7*$AL63</f>
        <v>0</v>
      </c>
      <c r="NQ64" s="13">
        <f>COUNTIF(INDEX($AN$63:$AN$66,,),IF(EL49&gt;EM49,EL64,IF(EM49&gt;EL49,EM64)))*$F$7*$AL63</f>
        <v>0</v>
      </c>
      <c r="NR64" s="13">
        <f>COUNTIF(INDEX($AN$63:$AN$66,,),IF(EO49&gt;EP49,EO64,IF(EP49&gt;EO49,EP64)))*$F$7*$AL63</f>
        <v>0</v>
      </c>
      <c r="NS64" s="13">
        <f>COUNTIF(INDEX($AN$63:$AN$66,,),IF(ER49&gt;ES49,ER64,IF(ES49&gt;ER49,ES64)))*$F$7*$AL63</f>
        <v>0</v>
      </c>
      <c r="NT64" s="13">
        <f>COUNTIF(INDEX($AN$63:$AN$66,,),IF(EU49&gt;EV49,EU64,IF(EV49&gt;EU49,EV64)))*$F$7*$AL63</f>
        <v>0</v>
      </c>
      <c r="NU64" s="13">
        <f>COUNTIF(INDEX($AN$63:$AN$66,,),IF(EX49&gt;EY49,EX64,IF(EY49&gt;EX49,EY64)))*$F$7*$AL63</f>
        <v>0</v>
      </c>
      <c r="NV64" s="13">
        <f>COUNTIF(INDEX($AN$63:$AN$66,,),IF(FA49&gt;FB49,FA64,IF(FB49&gt;FA49,FB64)))*$F$7*$AL63</f>
        <v>0</v>
      </c>
      <c r="NW64" s="13">
        <f>COUNTIF(INDEX($AN$63:$AN$66,,),IF(FD49&gt;FE49,FD64,IF(FE49&gt;FD49,FE64)))*$F$7*$AL63</f>
        <v>0</v>
      </c>
      <c r="NX64" s="13">
        <f>COUNTIF(INDEX($AN$63:$AN$66,,),IF(FG49&gt;FH49,FG64,IF(FH49&gt;FG49,FH64)))*$F$7*$AL63</f>
        <v>0</v>
      </c>
      <c r="NY64" s="13">
        <f>COUNTIF(INDEX($AN$63:$AN$66,,),IF(FJ49&gt;FK49,FJ64,IF(FK49&gt;FJ49,FK64)))*$F$7*$AL63</f>
        <v>0</v>
      </c>
      <c r="NZ64" s="13">
        <f>COUNTIF(INDEX($AN$63:$AN$66,,),IF(FM49&gt;FN49,FM64,IF(FN49&gt;FM49,FN64)))*$F$7*$AL63</f>
        <v>0</v>
      </c>
      <c r="OA64" s="13">
        <f>COUNTIF(INDEX($AN$63:$AN$66,,),IF(FP49&gt;FQ49,FP64,IF(FQ49&gt;FP49,FQ64)))*$F$7*$AL63</f>
        <v>0</v>
      </c>
      <c r="OB64" s="13">
        <f>COUNTIF(INDEX($AN$63:$AN$66,,),IF(FS49&gt;FT49,FS64,IF(FT49&gt;FS49,FT64)))*$F$7*$AL63</f>
        <v>0</v>
      </c>
      <c r="OC64" s="13">
        <f>COUNTIF(INDEX($AN$63:$AN$66,,),IF(FV49&gt;FW49,FV64,IF(FW49&gt;FV49,FW64)))*$F$7*$AL63</f>
        <v>0</v>
      </c>
      <c r="OD64" s="13">
        <f>COUNTIF(INDEX($AN$63:$AN$66,,),IF(FY49&gt;FZ49,FY64,IF(FZ49&gt;FY49,FZ64)))*$F$7*$AL63</f>
        <v>0</v>
      </c>
      <c r="OE64" s="13">
        <f>COUNTIF(INDEX($AN$63:$AN$66,,),IF(GB49&gt;GC49,GB64,IF(GC49&gt;GB49,GC64)))*$F$7*$AL63</f>
        <v>0</v>
      </c>
      <c r="OF64" s="13">
        <f>COUNTIF(INDEX($AN$63:$AN$66,,),IF(GE49&gt;GF49,GE64,IF(GF49&gt;GE49,GF64)))*$F$7*$AL63</f>
        <v>0</v>
      </c>
      <c r="OG64" s="13">
        <f>COUNTIF(INDEX($AN$63:$AN$66,,),IF(GH49&gt;GI49,GH64,IF(GI49&gt;GH49,GI64)))*$F$7*$AL63</f>
        <v>0</v>
      </c>
      <c r="OH64" s="13">
        <f>COUNTIF(INDEX($AN$63:$AN$66,,),IF(GK49&gt;GL49,GK64,IF(GL49&gt;GK49,GL64)))*$F$7*$AL63</f>
        <v>0</v>
      </c>
      <c r="OI64" s="13">
        <f>COUNTIF(INDEX($AN$63:$AN$66,,),IF(GN49&gt;GO49,GN64,IF(GO49&gt;GN49,GO64)))*$F$7*$AL63</f>
        <v>0</v>
      </c>
      <c r="OJ64" s="13">
        <f>COUNTIF(INDEX($AN$63:$AN$66,,),IF(GQ49&gt;GR49,GQ64,IF(GR49&gt;GQ49,GR64)))*$F$7*$AL63</f>
        <v>0</v>
      </c>
      <c r="OK64" s="13">
        <f>COUNTIF(INDEX($AN$63:$AN$66,,),IF(GT49&gt;GU49,GT64,IF(GU49&gt;GT49,GU64)))*$F$7*$AL63</f>
        <v>0</v>
      </c>
      <c r="OL64" s="13">
        <f>COUNTIF(INDEX($AN$63:$AN$66,,),IF(GW49&gt;GX49,GW64,IF(GX49&gt;GW49,GX64)))*$F$7*$AL63</f>
        <v>0</v>
      </c>
      <c r="OM64" s="13">
        <f>COUNTIF(INDEX($AN$63:$AN$66,,),IF(GZ49&gt;HA49,GZ64,IF(HA49&gt;GZ49,HA64)))*$F$7*$AL63</f>
        <v>0</v>
      </c>
      <c r="ON64" s="13">
        <f>COUNTIF(INDEX($AN$63:$AN$66,,),IF(HC49&gt;HD49,HC64,IF(HD49&gt;HC49,HD64)))*$F$7*$AL63</f>
        <v>0</v>
      </c>
      <c r="OO64" s="13">
        <f>COUNTIF(INDEX($AN$63:$AN$66,,),IF(HF49&gt;HG49,HF64,IF(HG49&gt;HF49,HG64)))*$F$7*$AL63</f>
        <v>0</v>
      </c>
      <c r="OP64" s="13">
        <f>COUNTIF(INDEX($AN$63:$AN$66,,),IF(HI49&gt;HJ49,HI64,IF(HJ49&gt;HI49,HJ64)))*$F$7*$AL63</f>
        <v>0</v>
      </c>
      <c r="OQ64" s="13">
        <f>COUNTIF(INDEX($AN$63:$AN$66,,),IF(HL49&gt;HM49,HL64,IF(HM49&gt;HL49,HM64)))*$F$7*$AL63</f>
        <v>0</v>
      </c>
      <c r="OR64" s="13">
        <f>COUNTIF(INDEX($AN$63:$AN$66,,),IF(HO49&gt;HP49,HO64,IF(HP49&gt;HO49,HP64)))*$F$7*$AL63</f>
        <v>0</v>
      </c>
      <c r="OS64" s="13">
        <f>COUNTIF(INDEX($AN$63:$AN$66,,),IF(HR49&gt;HS49,HR64,IF(HS49&gt;HR49,HS64)))*$F$7*$AL63</f>
        <v>0</v>
      </c>
      <c r="OT64" s="13">
        <f>COUNTIF(INDEX($AN$63:$AN$66,,),IF(HU49&gt;HV49,HU64,IF(HV49&gt;HU49,HV64)))*$F$7*$AL63</f>
        <v>0</v>
      </c>
      <c r="OU64" s="13">
        <f>COUNTIF(INDEX($AN$63:$AN$66,,),IF(HX49&gt;HY49,HX64,IF(HY49&gt;HX49,HY64)))*$F$7*$AL63</f>
        <v>0</v>
      </c>
      <c r="OV64" s="13">
        <f>COUNTIF(INDEX($AN$63:$AN$66,,),IF(IA49&gt;IB49,IA64,IF(IB49&gt;IA49,IB64)))*$F$7*$AL63</f>
        <v>0</v>
      </c>
      <c r="OW64" s="13">
        <f>COUNTIF(INDEX($AN$63:$AN$66,,),IF(ID49&gt;IE49,ID64,IF(IE49&gt;ID49,IE64)))*$F$7*$AL63</f>
        <v>0</v>
      </c>
      <c r="OX64" s="13">
        <f>COUNTIF(INDEX($AN$63:$AN$66,,),IF(IG49&gt;IH49,IG64,IF(IH49&gt;IG49,IH64)))*$F$7*$AL63</f>
        <v>0</v>
      </c>
      <c r="OY64" s="13">
        <f>COUNTIF(INDEX($AN$63:$AN$66,,),IF(IJ49&gt;IK49,IJ64,IF(IK49&gt;IJ49,IK64)))*$F$7*$AL63</f>
        <v>0</v>
      </c>
      <c r="OZ64" s="13">
        <f>COUNTIF(INDEX($AN$63:$AN$66,,),IF(IM49&gt;IN49,IM64,IF(IN49&gt;IM49,IN64)))*$F$7*$AL63</f>
        <v>0</v>
      </c>
      <c r="PA64" s="13">
        <f>COUNTIF(INDEX($AN$63:$AN$66,,),IF(IP49&gt;IQ49,IP64,IF(IQ49&gt;IP49,IQ64)))*$F$7*$AL63</f>
        <v>0</v>
      </c>
      <c r="PB64" s="13">
        <f>COUNTIF(INDEX($AN$63:$AN$66,,),IF(IS49&gt;IT49,IS64,IF(IT49&gt;IS49,IT64)))*$F$7*$AL63</f>
        <v>0</v>
      </c>
      <c r="PC64" s="13">
        <f>COUNTIF(INDEX($AN$63:$AN$66,,),IF(IV49&gt;IW49,IV64,IF(IW49&gt;IV49,IW64)))*$F$7*$AL63</f>
        <v>0</v>
      </c>
      <c r="PD64" s="13">
        <f>COUNTIF(INDEX($AN$63:$AN$66,,),IF(IY49&gt;IZ49,IY64,IF(IZ49&gt;IY49,IZ64)))*$F$7*$AL63</f>
        <v>0</v>
      </c>
      <c r="PE64" s="13">
        <f>COUNTIF(INDEX($AN$63:$AN$66,,),IF(JB49&gt;JC49,JB64,IF(JC49&gt;JB49,JC64)))*$F$7*$AL63</f>
        <v>0</v>
      </c>
      <c r="PF64" s="13">
        <f>COUNTIF(INDEX($AN$63:$AN$66,,),IF(JE49&gt;JF49,JE64,IF(JF49&gt;JE49,JF64)))*$F$7*$AL63</f>
        <v>0</v>
      </c>
      <c r="PG64" s="13">
        <f>COUNTIF(INDEX($AN$63:$AN$66,,),IF(JH49&gt;JI49,JH64,IF(JI49&gt;JH49,JI64)))*$F$7*$AL63</f>
        <v>0</v>
      </c>
      <c r="PH64" s="13">
        <f>COUNTIF(INDEX($AN$63:$AN$66,,),IF(JK49&gt;JL49,JK64,IF(JL49&gt;JK49,JL64)))*$F$7*$AL63</f>
        <v>0</v>
      </c>
      <c r="PI64" s="13">
        <f>COUNTIF(INDEX($AN$63:$AN$66,,),IF(JN49&gt;JO49,JN64,IF(JO49&gt;JN49,JO64)))*$F$7*$AL63</f>
        <v>0</v>
      </c>
      <c r="PJ64" s="13">
        <f>COUNTIF(INDEX($AN$63:$AN$66,,),IF(JQ49&gt;JR49,JQ64,IF(JR49&gt;JQ49,JR64)))*$F$7*$AL63</f>
        <v>0</v>
      </c>
      <c r="PK64" s="13">
        <f>COUNTIF(INDEX($AN$63:$AN$66,,),IF(JT49&gt;JU49,JT64,IF(JU49&gt;JT49,JU64)))*$F$7*$AL63</f>
        <v>0</v>
      </c>
      <c r="PL64" s="13">
        <f>COUNTIF(INDEX($AN$63:$AN$66,,),IF(JW49&gt;JX49,JW64,IF(JX49&gt;JW49,JX64)))*$F$7*$AL63</f>
        <v>0</v>
      </c>
      <c r="PM64" s="13">
        <f>COUNTIF(INDEX($AN$63:$AN$66,,),IF(JZ49&gt;KA49,JZ64,IF(KA49&gt;JZ49,KA64)))*$F$7*$AL63</f>
        <v>0</v>
      </c>
      <c r="PN64" s="13">
        <f>COUNTIF(INDEX($AN$63:$AN$66,,),IF(KC49&gt;KD49,KC64,IF(KD49&gt;KC49,KD64)))*$F$7*$AL63</f>
        <v>0</v>
      </c>
      <c r="PO64" s="13">
        <f>COUNTIF(INDEX($AN$63:$AN$66,,),IF(KF49&gt;KG49,KF64,IF(KG49&gt;KF49,KG64)))*$F$7*$AL63</f>
        <v>0</v>
      </c>
      <c r="PP64" s="13">
        <f>COUNTIF(INDEX($AN$63:$AN$66,,),IF(KI49&gt;KJ49,KI64,IF(KJ49&gt;KI49,KJ64)))*$F$7*$AL63</f>
        <v>0</v>
      </c>
      <c r="PQ64" s="13">
        <f>COUNTIF(INDEX($AN$63:$AN$66,,),IF(KL49&gt;KM49,KL64,IF(KM49&gt;KL49,KM64)))*$F$7*$AL63</f>
        <v>0</v>
      </c>
      <c r="PR64" s="13">
        <f>COUNTIF(INDEX($AN$63:$AN$66,,),IF(KO49&gt;KP49,KO64,IF(KP49&gt;KO49,KP64)))*$F$7*$AL63</f>
        <v>0</v>
      </c>
      <c r="PS64" s="13">
        <f>COUNTIF(INDEX($AN$63:$AN$66,,),IF(KR49&gt;KS49,KR64,IF(KS49&gt;KR49,KS64)))*$F$7*$AL63</f>
        <v>0</v>
      </c>
      <c r="PT64" s="13">
        <f>COUNTIF(INDEX($AN$63:$AN$66,,),IF(KU49&gt;KV49,KU64,IF(KV49&gt;KU49,KV64)))*$F$7*$AL63</f>
        <v>0</v>
      </c>
      <c r="PU64" s="13">
        <f>COUNTIF(INDEX($AN$63:$AN$66,,),IF(KX49&gt;KY49,KX64,IF(KY49&gt;KX49,KY64)))*$F$7*$AL63</f>
        <v>0</v>
      </c>
      <c r="PV64" s="13">
        <f>COUNTIF(INDEX($AN$63:$AN$66,,),IF(LA49&gt;LB49,LA64,IF(LB49&gt;LA49,LB64)))*$F$7*$AL63</f>
        <v>0</v>
      </c>
      <c r="PW64" s="13">
        <f>COUNTIF(INDEX($AN$63:$AN$66,,),IF(LD49&gt;LE49,LD64,IF(LE49&gt;LD49,LE64)))*$F$7*$AL63</f>
        <v>0</v>
      </c>
      <c r="PX64" s="13">
        <f>COUNTIF(INDEX($AN$63:$AN$66,,),IF(LG49&gt;LH49,LG64,IF(LH49&gt;LG49,LH64)))*$F$7*$AL63</f>
        <v>0</v>
      </c>
      <c r="PY64" s="13">
        <f>COUNTIF(INDEX($AN$63:$AN$66,,),IF(LJ49&gt;LK49,LJ64,IF(LK49&gt;LJ49,LK64)))*$F$7*$AL63</f>
        <v>0</v>
      </c>
      <c r="PZ64" s="13">
        <f>COUNTIF(INDEX($AN$63:$AN$66,,),IF(LM49&gt;LN49,LM64,IF(LN49&gt;LM49,LN64)))*$F$7*$AL63</f>
        <v>0</v>
      </c>
      <c r="QA64" s="13">
        <f>COUNTIF(INDEX($AN$63:$AN$66,,),IF(LP49&gt;LQ49,LP64,IF(LQ49&gt;LP49,LQ64)))*$F$7*$AL63</f>
        <v>0</v>
      </c>
      <c r="QB64" s="13">
        <f>COUNTIF(INDEX($AN$63:$AN$66,,),IF(LS49&gt;LT49,LS64,IF(LT49&gt;LS49,LT64)))*$F$7*$AL63</f>
        <v>0</v>
      </c>
      <c r="QC64" s="13">
        <f>COUNTIF(INDEX($AN$63:$AN$66,,),IF(LV49&gt;LW49,LV64,IF(LW49&gt;LV49,LW64)))*$F$7*$AL63</f>
        <v>0</v>
      </c>
      <c r="QD64" s="13">
        <f>COUNTIF(INDEX($AN$63:$AN$66,,),IF(LY49&gt;LZ49,LY64,IF(LZ49&gt;LY49,LZ64)))*$F$7*$AL63</f>
        <v>0</v>
      </c>
      <c r="QE64" s="13">
        <f>COUNTIF(INDEX($AN$63:$AN$66,,),IF(MB49&gt;MC49,MB64,IF(MC49&gt;MB49,MC64)))*$F$7*$AL63</f>
        <v>0</v>
      </c>
      <c r="QF64" s="13">
        <f>COUNTIF(INDEX($AN$63:$AN$66,,),IF(ME49&gt;MF49,ME64,IF(MF49&gt;ME49,MF64)))*$F$7*$AL63</f>
        <v>0</v>
      </c>
      <c r="QG64" s="13"/>
      <c r="QH64" s="13"/>
      <c r="QN64" s="13">
        <f>RANK(QQ64,$QQ$4:$QQ$69)+COUNTIF(QQ$4:QQ64,QQ64)-1</f>
        <v>61</v>
      </c>
      <c r="QO64" s="29">
        <f t="array" ref="QO64">SUM(IF(QQ64&lt;$QQ$4:$QQ$69,1/COUNTIF($QQ$4:$QQ$69,$QQ$4:$QQ$69)))+1</f>
        <v>1</v>
      </c>
      <c r="QP64" s="11" t="str">
        <f>Sheet3!R62</f>
        <v>S. Vokes (Wales)</v>
      </c>
      <c r="QQ64" s="13">
        <f t="shared" si="226"/>
        <v>0</v>
      </c>
      <c r="QR64" s="10"/>
    </row>
    <row r="65" spans="1:460">
      <c r="A65" s="158"/>
      <c r="B65" s="158"/>
      <c r="C65" s="158"/>
      <c r="D65" s="158"/>
      <c r="E65" s="158"/>
      <c r="F65" s="158"/>
      <c r="J65" s="10">
        <f t="shared" si="222"/>
        <v>62</v>
      </c>
      <c r="K65" s="39" t="str">
        <f>IFERROR(IF(L65="","",IF(ISNUMBER(MATCH(HLOOKUP($J65,$MK$74:$QF$89,($QG$79-$QG$74+1),0),K$4:K64,0)),"",HLOOKUP($J65,$MK$74:$QF$89,($QG$79-$QG$74+1),0))),"")</f>
        <v/>
      </c>
      <c r="L65" s="40" t="str">
        <f t="shared" si="215"/>
        <v/>
      </c>
      <c r="M65" s="41" t="str">
        <f t="array" ref="M65">IFERROR(IF(HLOOKUP($J65,$MK$74:$QF$89,($QG$83-$QG$74+1),0)=0,"",HLOOKUP($J65,$MK$74:$QF$89,($QG$83-$QG$74+1),0)),0)</f>
        <v/>
      </c>
      <c r="N65" s="10"/>
      <c r="O65" s="10">
        <f t="shared" si="223"/>
        <v>62</v>
      </c>
      <c r="P65" s="39" t="str">
        <f>IFERROR(IF(Q65="","",IF(ISNUMBER(MATCH(HLOOKUP($T65,$MK$75:$OP$89,($QG$80-$QG$75+1),0),P$4:P64,0)),"",HLOOKUP($T65,$MK$75:$OP$89,($QG$80-$QG$75+1),0))),"")</f>
        <v/>
      </c>
      <c r="Q65" s="40" t="str">
        <f t="shared" si="217"/>
        <v/>
      </c>
      <c r="R65" s="41" t="str">
        <f t="array" ref="R65">IFERROR(IF(HLOOKUP($O65,$MK$75:$QF$89,($QG$89-$QG$75+1),0)=0,"",HLOOKUP($O65,$MK$75:$QF$89,($QG$89-$QG$75+1),0)),0)</f>
        <v/>
      </c>
      <c r="S65" s="10"/>
      <c r="T65" s="10">
        <f t="shared" si="224"/>
        <v>62</v>
      </c>
      <c r="U65" s="39" t="str">
        <f>IFERROR(IF(V65="","",IF(ISNUMBER(MATCH(HLOOKUP($O65,$MK$76:$QF$89,($QG$81-$QG$76+1),0),U$4:U64,0)),"",HLOOKUP($O65,$MK$76:$QF$89,($QG$81-$QG$76+1),0))),"")</f>
        <v/>
      </c>
      <c r="V65" s="40" t="str">
        <f t="shared" si="225"/>
        <v/>
      </c>
      <c r="W65" s="41" t="str">
        <f t="array" ref="W65">IFERROR(IF(HLOOKUP($T65,$MK$76:$QF$89,($QG$87-$QG$76+1),0)=0,"",HLOOKUP($T65,$MK$76:$QF$89,($QG$87-$QG$76+1),0)),0)</f>
        <v/>
      </c>
      <c r="Y65" s="9">
        <v>34</v>
      </c>
      <c r="Z65" s="39" t="str">
        <f>IFERROR(IF(AA65="","",IF(ISNUMBER(MATCH(VLOOKUP($Y66,$QN$4:$QQ$69,2,0),Z$31:Z64,0)),"",VLOOKUP($Y66,$QN$4:$QQ$69,2,0))),"")</f>
        <v/>
      </c>
      <c r="AA65" s="40" t="str">
        <f t="shared" si="428"/>
        <v/>
      </c>
      <c r="AB65" s="42" t="str">
        <f t="shared" si="429"/>
        <v/>
      </c>
      <c r="AC65" s="43" t="str">
        <f t="shared" si="430"/>
        <v/>
      </c>
      <c r="AE65" s="29">
        <f t="array" ref="AE65">IFERROR(SUM(IF(AG65&lt;$AG$4:$AG$69,1/COUNTIF($AG$4:$AG$69,$AG$4:$AG$69)))+1,0)</f>
        <v>1</v>
      </c>
      <c r="AF65" s="44" t="str">
        <f>Sheet3!R63</f>
        <v>S. Zaza (Italy)</v>
      </c>
      <c r="AG65" s="45">
        <v>0</v>
      </c>
      <c r="AH65" s="29">
        <f t="shared" si="212"/>
        <v>15</v>
      </c>
      <c r="AL65" s="13">
        <f t="shared" si="427"/>
        <v>1</v>
      </c>
      <c r="AM65" s="11" t="s">
        <v>2575</v>
      </c>
      <c r="AN65" s="11" t="str">
        <f>IFERROR(VLOOKUP('Euro 2016'!BB73,Sheet2!$A:$B,2,0),"")</f>
        <v>Northern Ireland</v>
      </c>
      <c r="AO65" s="11"/>
      <c r="AT65" s="46"/>
      <c r="AU65" s="47"/>
      <c r="AV65" s="55"/>
      <c r="AW65" s="48"/>
      <c r="AX65" s="49"/>
      <c r="AY65" s="55"/>
      <c r="AZ65" s="46"/>
      <c r="BA65" s="47"/>
      <c r="BB65" s="55"/>
      <c r="BC65" s="48"/>
      <c r="BD65" s="49"/>
      <c r="BE65" s="55"/>
      <c r="BF65" s="46"/>
      <c r="BG65" s="47"/>
      <c r="BH65" s="55"/>
      <c r="BI65" s="48"/>
      <c r="BJ65" s="49"/>
      <c r="BK65" s="55"/>
      <c r="BL65" s="46"/>
      <c r="BM65" s="47"/>
      <c r="BN65" s="55"/>
      <c r="BO65" s="48"/>
      <c r="BP65" s="49"/>
      <c r="BQ65" s="55"/>
      <c r="BR65" s="46"/>
      <c r="BS65" s="47"/>
      <c r="BT65" s="55"/>
      <c r="BU65" s="48"/>
      <c r="BV65" s="49"/>
      <c r="BW65" s="55"/>
      <c r="BX65" s="46"/>
      <c r="BY65" s="47"/>
      <c r="BZ65" s="55"/>
      <c r="CA65" s="48"/>
      <c r="CB65" s="49"/>
      <c r="CC65" s="55"/>
      <c r="CD65" s="46"/>
      <c r="CE65" s="47"/>
      <c r="CF65" s="55"/>
      <c r="CG65" s="48"/>
      <c r="CH65" s="49"/>
      <c r="CI65" s="55"/>
      <c r="CJ65" s="46"/>
      <c r="CK65" s="47"/>
      <c r="CL65" s="55"/>
      <c r="CM65" s="48"/>
      <c r="CN65" s="49"/>
      <c r="CO65" s="55"/>
      <c r="CP65" s="46"/>
      <c r="CQ65" s="47"/>
      <c r="CR65" s="55"/>
      <c r="CS65" s="48"/>
      <c r="CT65" s="49"/>
      <c r="CU65" s="55"/>
      <c r="CV65" s="46"/>
      <c r="CW65" s="47"/>
      <c r="CX65" s="55"/>
      <c r="CY65" s="48"/>
      <c r="CZ65" s="49"/>
      <c r="DA65" s="55"/>
      <c r="DB65" s="46"/>
      <c r="DC65" s="47"/>
      <c r="DD65" s="55"/>
      <c r="DE65" s="48"/>
      <c r="DF65" s="49"/>
      <c r="DG65" s="55"/>
      <c r="DH65" s="46"/>
      <c r="DI65" s="47"/>
      <c r="DJ65" s="55"/>
      <c r="DK65" s="48"/>
      <c r="DL65" s="49"/>
      <c r="DM65" s="55"/>
      <c r="DN65" s="46"/>
      <c r="DO65" s="47"/>
      <c r="DP65" s="55"/>
      <c r="DQ65" s="48"/>
      <c r="DR65" s="49"/>
      <c r="DS65" s="55"/>
      <c r="DT65" s="46"/>
      <c r="DU65" s="47"/>
      <c r="DV65" s="55"/>
      <c r="DW65" s="48"/>
      <c r="DX65" s="49"/>
      <c r="DY65" s="55"/>
      <c r="DZ65" s="46"/>
      <c r="EA65" s="47"/>
      <c r="EB65" s="55"/>
      <c r="EC65" s="48"/>
      <c r="ED65" s="49"/>
      <c r="EE65" s="55"/>
      <c r="EF65" s="46"/>
      <c r="EG65" s="47"/>
      <c r="EH65" s="55"/>
      <c r="EI65" s="48"/>
      <c r="EJ65" s="49"/>
      <c r="EK65" s="55"/>
      <c r="EL65" s="46"/>
      <c r="EM65" s="47"/>
      <c r="EN65" s="55"/>
      <c r="EO65" s="48"/>
      <c r="EP65" s="49"/>
      <c r="EQ65" s="55"/>
      <c r="ER65" s="46"/>
      <c r="ES65" s="47"/>
      <c r="ET65" s="55"/>
      <c r="EU65" s="48"/>
      <c r="EV65" s="49"/>
      <c r="EW65" s="55"/>
      <c r="EX65" s="46"/>
      <c r="EY65" s="47"/>
      <c r="EZ65" s="55"/>
      <c r="FA65" s="48"/>
      <c r="FB65" s="49"/>
      <c r="FC65" s="55"/>
      <c r="FD65" s="46"/>
      <c r="FE65" s="47"/>
      <c r="FF65" s="55"/>
      <c r="FG65" s="48"/>
      <c r="FH65" s="49"/>
      <c r="FI65" s="55"/>
      <c r="FJ65" s="46"/>
      <c r="FK65" s="47"/>
      <c r="FL65" s="55"/>
      <c r="FM65" s="48"/>
      <c r="FN65" s="49"/>
      <c r="FO65" s="55"/>
      <c r="FP65" s="46"/>
      <c r="FQ65" s="47"/>
      <c r="FR65" s="55"/>
      <c r="FS65" s="48"/>
      <c r="FT65" s="49"/>
      <c r="FU65" s="55"/>
      <c r="FV65" s="46"/>
      <c r="FW65" s="47"/>
      <c r="FX65" s="55"/>
      <c r="FY65" s="48"/>
      <c r="FZ65" s="49"/>
      <c r="GA65" s="55"/>
      <c r="GB65" s="46"/>
      <c r="GC65" s="47"/>
      <c r="GD65" s="55"/>
      <c r="GE65" s="48"/>
      <c r="GF65" s="49"/>
      <c r="GG65" s="55"/>
      <c r="GH65" s="46"/>
      <c r="GI65" s="47"/>
      <c r="GJ65" s="55"/>
      <c r="GK65" s="48"/>
      <c r="GL65" s="49"/>
      <c r="GM65" s="55"/>
      <c r="GN65" s="46"/>
      <c r="GO65" s="47"/>
      <c r="GP65" s="55"/>
      <c r="GQ65" s="48"/>
      <c r="GR65" s="49"/>
      <c r="GS65" s="55"/>
      <c r="GT65" s="46"/>
      <c r="GU65" s="47"/>
      <c r="GV65" s="55"/>
      <c r="GW65" s="48"/>
      <c r="GX65" s="49"/>
      <c r="GY65" s="55"/>
      <c r="GZ65" s="46"/>
      <c r="HA65" s="47"/>
      <c r="HB65" s="55"/>
      <c r="HC65" s="48"/>
      <c r="HD65" s="49"/>
      <c r="HE65" s="55"/>
      <c r="HF65" s="46"/>
      <c r="HG65" s="47"/>
      <c r="HH65" s="55"/>
      <c r="HI65" s="48"/>
      <c r="HJ65" s="49"/>
      <c r="HK65" s="55"/>
      <c r="HL65" s="46"/>
      <c r="HM65" s="47"/>
      <c r="HN65" s="55"/>
      <c r="HO65" s="48"/>
      <c r="HP65" s="49"/>
      <c r="HQ65" s="55"/>
      <c r="HR65" s="46"/>
      <c r="HS65" s="47"/>
      <c r="HT65" s="55"/>
      <c r="HU65" s="48"/>
      <c r="HV65" s="49"/>
      <c r="HW65" s="55"/>
      <c r="HX65" s="46"/>
      <c r="HY65" s="47"/>
      <c r="HZ65" s="55"/>
      <c r="IA65" s="48"/>
      <c r="IB65" s="49"/>
      <c r="IC65" s="55"/>
      <c r="ID65" s="46"/>
      <c r="IE65" s="47"/>
      <c r="IF65" s="55"/>
      <c r="IG65" s="48"/>
      <c r="IH65" s="49"/>
      <c r="II65" s="55"/>
      <c r="IJ65" s="46"/>
      <c r="IK65" s="47"/>
      <c r="IL65" s="55"/>
      <c r="IM65" s="48"/>
      <c r="IN65" s="49"/>
      <c r="IO65" s="55"/>
      <c r="IP65" s="46"/>
      <c r="IQ65" s="47"/>
      <c r="IR65" s="55"/>
      <c r="IS65" s="48"/>
      <c r="IT65" s="49"/>
      <c r="IU65" s="55"/>
      <c r="IV65" s="46"/>
      <c r="IW65" s="47"/>
      <c r="IX65" s="55"/>
      <c r="IY65" s="48"/>
      <c r="IZ65" s="49"/>
      <c r="JA65" s="55"/>
      <c r="JB65" s="46"/>
      <c r="JC65" s="47"/>
      <c r="JD65" s="55"/>
      <c r="JE65" s="48"/>
      <c r="JF65" s="49"/>
      <c r="JG65" s="55"/>
      <c r="JH65" s="46"/>
      <c r="JI65" s="47"/>
      <c r="JJ65" s="55"/>
      <c r="JK65" s="48"/>
      <c r="JL65" s="49"/>
      <c r="JM65" s="55"/>
      <c r="JN65" s="46"/>
      <c r="JO65" s="47"/>
      <c r="JP65" s="55"/>
      <c r="JQ65" s="48"/>
      <c r="JR65" s="49"/>
      <c r="JS65" s="55"/>
      <c r="JT65" s="46"/>
      <c r="JU65" s="47"/>
      <c r="JV65" s="55"/>
      <c r="JW65" s="48"/>
      <c r="JX65" s="49"/>
      <c r="JY65" s="55"/>
      <c r="JZ65" s="46"/>
      <c r="KA65" s="47"/>
      <c r="KB65" s="55"/>
      <c r="KC65" s="48"/>
      <c r="KD65" s="49"/>
      <c r="KE65" s="55"/>
      <c r="KF65" s="46"/>
      <c r="KG65" s="47"/>
      <c r="KH65" s="55"/>
      <c r="KI65" s="48"/>
      <c r="KJ65" s="49"/>
      <c r="KK65" s="55"/>
      <c r="KL65" s="46"/>
      <c r="KM65" s="47"/>
      <c r="KN65" s="55"/>
      <c r="KO65" s="48"/>
      <c r="KP65" s="49"/>
      <c r="KQ65" s="55"/>
      <c r="KR65" s="46"/>
      <c r="KS65" s="47"/>
      <c r="KT65" s="55"/>
      <c r="KU65" s="48"/>
      <c r="KV65" s="49"/>
      <c r="KW65" s="55"/>
      <c r="KX65" s="46"/>
      <c r="KY65" s="47"/>
      <c r="KZ65" s="55"/>
      <c r="LA65" s="48"/>
      <c r="LB65" s="49"/>
      <c r="LC65" s="55"/>
      <c r="LD65" s="46"/>
      <c r="LE65" s="47"/>
      <c r="LF65" s="55"/>
      <c r="LG65" s="48"/>
      <c r="LH65" s="49"/>
      <c r="LI65" s="55"/>
      <c r="LJ65" s="46"/>
      <c r="LK65" s="47"/>
      <c r="LL65" s="55"/>
      <c r="LM65" s="48"/>
      <c r="LN65" s="49"/>
      <c r="LO65" s="55"/>
      <c r="LP65" s="46"/>
      <c r="LQ65" s="47"/>
      <c r="LR65" s="55"/>
      <c r="LS65" s="48"/>
      <c r="LT65" s="49"/>
      <c r="LU65" s="55"/>
      <c r="LV65" s="46"/>
      <c r="LW65" s="47"/>
      <c r="LX65" s="55"/>
      <c r="LY65" s="48"/>
      <c r="LZ65" s="49"/>
      <c r="MA65" s="55"/>
      <c r="MB65" s="46"/>
      <c r="MC65" s="47"/>
      <c r="MD65" s="55"/>
      <c r="ME65" s="48"/>
      <c r="MF65" s="49"/>
      <c r="MG65" s="55"/>
      <c r="MH65" s="55"/>
      <c r="MI65" s="55"/>
      <c r="MJ65" s="55"/>
      <c r="MK65" s="13">
        <f>COUNTIF(INDEX($AN$63:$AN$66,,),IF(AT50&gt;AU50,AT65,IF(AU50&gt;AT50,AU65)))*$F$7*$AL63</f>
        <v>0</v>
      </c>
      <c r="ML65" s="13">
        <f>COUNTIF(INDEX($AN$63:$AN$66,,),IF(AW50&gt;AX50,AW65,IF(AX50&gt;AW50,AX65)))*$F$7*$AL63</f>
        <v>0</v>
      </c>
      <c r="MM65" s="13">
        <f>COUNTIF(INDEX($AN$63:$AN$66,,),IF(AZ50&gt;BA50,AZ65,IF(BA50&gt;AZ50,BA65)))*$F$7*$AL63</f>
        <v>0</v>
      </c>
      <c r="MN65" s="13">
        <f>COUNTIF(INDEX($AN$63:$AN$66,,),IF(BC50&gt;BD50,BC65,IF(BD50&gt;BC50,BD65)))*$F$7*$AL63</f>
        <v>0</v>
      </c>
      <c r="MO65" s="13">
        <f>COUNTIF(INDEX($AN$63:$AN$66,,),IF(BF50&gt;BG50,BF65,IF(BG50&gt;BF50,BG65)))*$F$7*$AL63</f>
        <v>0</v>
      </c>
      <c r="MP65" s="13">
        <f>COUNTIF(INDEX($AN$63:$AN$66,,),IF(BI50&gt;BJ50,BI65,IF(BJ50&gt;BI50,BJ65)))*$F$7*$AL63</f>
        <v>0</v>
      </c>
      <c r="MQ65" s="13">
        <f>COUNTIF(INDEX($AN$63:$AN$66,,),IF(BL50&gt;BM50,BL65,IF(BM50&gt;BL50,BM65)))*$F$7*$AL63</f>
        <v>0</v>
      </c>
      <c r="MR65" s="13">
        <f>COUNTIF(INDEX($AN$63:$AN$66,,),IF(BO50&gt;BP50,BO65,IF(BP50&gt;BO50,BP65)))*$F$7*$AL63</f>
        <v>0</v>
      </c>
      <c r="MS65" s="13">
        <f>COUNTIF(INDEX($AN$63:$AN$66,,),IF(BR50&gt;BS50,BR65,IF(BS50&gt;BR50,BS65)))*$F$7*$AL63</f>
        <v>0</v>
      </c>
      <c r="MT65" s="13">
        <f>COUNTIF(INDEX($AN$63:$AN$66,,),IF(BU50&gt;BV50,BU65,IF(BV50&gt;BU50,BV65)))*$F$7*$AL63</f>
        <v>0</v>
      </c>
      <c r="MU65" s="13">
        <f>COUNTIF(INDEX($AN$63:$AN$66,,),IF(BX50&gt;BY50,BX65,IF(BY50&gt;BX50,BY65)))*$F$7*$AL63</f>
        <v>0</v>
      </c>
      <c r="MV65" s="13">
        <f>COUNTIF(INDEX($AN$63:$AN$66,,),IF(CA50&gt;CB50,CA65,IF(CB50&gt;CA50,CB65)))*$F$7*$AL63</f>
        <v>0</v>
      </c>
      <c r="MW65" s="13">
        <f>COUNTIF(INDEX($AN$63:$AN$66,,),IF(CD50&gt;CE50,CD65,IF(CE50&gt;CD50,CE65)))*$F$7*$AL63</f>
        <v>0</v>
      </c>
      <c r="MX65" s="13">
        <f>COUNTIF(INDEX($AN$63:$AN$66,,),IF(CG50&gt;CH50,CG65,IF(CH50&gt;CG50,CH65)))*$F$7*$AL63</f>
        <v>0</v>
      </c>
      <c r="MY65" s="13">
        <f>COUNTIF(INDEX($AN$63:$AN$66,,),IF(CJ50&gt;CK50,CJ65,IF(CK50&gt;CJ50,CK65)))*$F$7*$AL63</f>
        <v>0</v>
      </c>
      <c r="MZ65" s="13">
        <f>COUNTIF(INDEX($AN$63:$AN$66,,),IF(CM50&gt;CN50,CM65,IF(CN50&gt;CM50,CN65)))*$F$7*$AL63</f>
        <v>0</v>
      </c>
      <c r="NA65" s="13">
        <f>COUNTIF(INDEX($AN$63:$AN$66,,),IF(CP50&gt;CQ50,CP65,IF(CQ50&gt;CP50,CQ65)))*$F$7*$AL63</f>
        <v>0</v>
      </c>
      <c r="NB65" s="13">
        <f>COUNTIF(INDEX($AN$63:$AN$66,,),IF(CS50&gt;CT50,CS65,IF(CT50&gt;CS50,CT65)))*$F$7*$AL63</f>
        <v>0</v>
      </c>
      <c r="NC65" s="13">
        <f>COUNTIF(INDEX($AN$63:$AN$66,,),IF(CV50&gt;CW50,CV65,IF(CW50&gt;CV50,CW65)))*$F$7*$AL63</f>
        <v>0</v>
      </c>
      <c r="ND65" s="13">
        <f>COUNTIF(INDEX($AN$63:$AN$66,,),IF(CY50&gt;CZ50,CY65,IF(CZ50&gt;CY50,CZ65)))*$F$7*$AL63</f>
        <v>0</v>
      </c>
      <c r="NE65" s="13">
        <f>COUNTIF(INDEX($AN$63:$AN$66,,),IF(DB50&gt;DC50,DB65,IF(DC50&gt;DB50,DC65)))*$F$7*$AL63</f>
        <v>0</v>
      </c>
      <c r="NF65" s="13">
        <f>COUNTIF(INDEX($AN$63:$AN$66,,),IF(DE50&gt;DF50,DE65,IF(DF50&gt;DE50,DF65)))*$F$7*$AL63</f>
        <v>0</v>
      </c>
      <c r="NG65" s="13">
        <f>COUNTIF(INDEX($AN$63:$AN$66,,),IF(DH50&gt;DI50,DH65,IF(DI50&gt;DH50,DI65)))*$F$7*$AL63</f>
        <v>0</v>
      </c>
      <c r="NH65" s="13">
        <f>COUNTIF(INDEX($AN$63:$AN$66,,),IF(DK50&gt;DL50,DK65,IF(DL50&gt;DK50,DL65)))*$F$7*$AL63</f>
        <v>0</v>
      </c>
      <c r="NI65" s="13">
        <f>COUNTIF(INDEX($AN$63:$AN$66,,),IF(DN50&gt;DO50,DN65,IF(DO50&gt;DN50,DO65)))*$F$7*$AL63</f>
        <v>0</v>
      </c>
      <c r="NJ65" s="13">
        <f>COUNTIF(INDEX($AN$63:$AN$66,,),IF(DQ50&gt;DR50,DQ65,IF(DR50&gt;DQ50,DR65)))*$F$7*$AL63</f>
        <v>0</v>
      </c>
      <c r="NK65" s="13">
        <f>COUNTIF(INDEX($AN$63:$AN$66,,),IF(DT50&gt;DU50,DT65,IF(DU50&gt;DT50,DU65)))*$F$7*$AL63</f>
        <v>0</v>
      </c>
      <c r="NL65" s="13">
        <f>COUNTIF(INDEX($AN$63:$AN$66,,),IF(DW50&gt;DX50,DW65,IF(DX50&gt;DW50,DX65)))*$F$7*$AL63</f>
        <v>0</v>
      </c>
      <c r="NM65" s="13">
        <f>COUNTIF(INDEX($AN$63:$AN$66,,),IF(DZ50&gt;EA50,DZ65,IF(EA50&gt;DZ50,EA65)))*$F$7*$AL63</f>
        <v>0</v>
      </c>
      <c r="NN65" s="13">
        <f>COUNTIF(INDEX($AN$63:$AN$66,,),IF(EC50&gt;ED50,EC65,IF(ED50&gt;EC50,ED65)))*$F$7*$AL63</f>
        <v>0</v>
      </c>
      <c r="NO65" s="13">
        <f>COUNTIF(INDEX($AN$63:$AN$66,,),IF(EF50&gt;EG50,EF65,IF(EG50&gt;EF50,EG65)))*$F$7*$AL63</f>
        <v>0</v>
      </c>
      <c r="NP65" s="13">
        <f>COUNTIF(INDEX($AN$63:$AN$66,,),IF(EI50&gt;EJ50,EI65,IF(EJ50&gt;EI50,EJ65)))*$F$7*$AL63</f>
        <v>0</v>
      </c>
      <c r="NQ65" s="13">
        <f>COUNTIF(INDEX($AN$63:$AN$66,,),IF(EL50&gt;EM50,EL65,IF(EM50&gt;EL50,EM65)))*$F$7*$AL63</f>
        <v>0</v>
      </c>
      <c r="NR65" s="13">
        <f>COUNTIF(INDEX($AN$63:$AN$66,,),IF(EO50&gt;EP50,EO65,IF(EP50&gt;EO50,EP65)))*$F$7*$AL63</f>
        <v>0</v>
      </c>
      <c r="NS65" s="13">
        <f>COUNTIF(INDEX($AN$63:$AN$66,,),IF(ER50&gt;ES50,ER65,IF(ES50&gt;ER50,ES65)))*$F$7*$AL63</f>
        <v>0</v>
      </c>
      <c r="NT65" s="13">
        <f>COUNTIF(INDEX($AN$63:$AN$66,,),IF(EU50&gt;EV50,EU65,IF(EV50&gt;EU50,EV65)))*$F$7*$AL63</f>
        <v>0</v>
      </c>
      <c r="NU65" s="13">
        <f>COUNTIF(INDEX($AN$63:$AN$66,,),IF(EX50&gt;EY50,EX65,IF(EY50&gt;EX50,EY65)))*$F$7*$AL63</f>
        <v>0</v>
      </c>
      <c r="NV65" s="13">
        <f>COUNTIF(INDEX($AN$63:$AN$66,,),IF(FA50&gt;FB50,FA65,IF(FB50&gt;FA50,FB65)))*$F$7*$AL63</f>
        <v>0</v>
      </c>
      <c r="NW65" s="13">
        <f>COUNTIF(INDEX($AN$63:$AN$66,,),IF(FD50&gt;FE50,FD65,IF(FE50&gt;FD50,FE65)))*$F$7*$AL63</f>
        <v>0</v>
      </c>
      <c r="NX65" s="13">
        <f>COUNTIF(INDEX($AN$63:$AN$66,,),IF(FG50&gt;FH50,FG65,IF(FH50&gt;FG50,FH65)))*$F$7*$AL63</f>
        <v>0</v>
      </c>
      <c r="NY65" s="13">
        <f>COUNTIF(INDEX($AN$63:$AN$66,,),IF(FJ50&gt;FK50,FJ65,IF(FK50&gt;FJ50,FK65)))*$F$7*$AL63</f>
        <v>0</v>
      </c>
      <c r="NZ65" s="13">
        <f>COUNTIF(INDEX($AN$63:$AN$66,,),IF(FM50&gt;FN50,FM65,IF(FN50&gt;FM50,FN65)))*$F$7*$AL63</f>
        <v>0</v>
      </c>
      <c r="OA65" s="13">
        <f>COUNTIF(INDEX($AN$63:$AN$66,,),IF(FP50&gt;FQ50,FP65,IF(FQ50&gt;FP50,FQ65)))*$F$7*$AL63</f>
        <v>0</v>
      </c>
      <c r="OB65" s="13">
        <f>COUNTIF(INDEX($AN$63:$AN$66,,),IF(FS50&gt;FT50,FS65,IF(FT50&gt;FS50,FT65)))*$F$7*$AL63</f>
        <v>0</v>
      </c>
      <c r="OC65" s="13">
        <f>COUNTIF(INDEX($AN$63:$AN$66,,),IF(FV50&gt;FW50,FV65,IF(FW50&gt;FV50,FW65)))*$F$7*$AL63</f>
        <v>0</v>
      </c>
      <c r="OD65" s="13">
        <f>COUNTIF(INDEX($AN$63:$AN$66,,),IF(FY50&gt;FZ50,FY65,IF(FZ50&gt;FY50,FZ65)))*$F$7*$AL63</f>
        <v>0</v>
      </c>
      <c r="OE65" s="13">
        <f>COUNTIF(INDEX($AN$63:$AN$66,,),IF(GB50&gt;GC50,GB65,IF(GC50&gt;GB50,GC65)))*$F$7*$AL63</f>
        <v>0</v>
      </c>
      <c r="OF65" s="13">
        <f>COUNTIF(INDEX($AN$63:$AN$66,,),IF(GE50&gt;GF50,GE65,IF(GF50&gt;GE50,GF65)))*$F$7*$AL63</f>
        <v>0</v>
      </c>
      <c r="OG65" s="13">
        <f>COUNTIF(INDEX($AN$63:$AN$66,,),IF(GH50&gt;GI50,GH65,IF(GI50&gt;GH50,GI65)))*$F$7*$AL63</f>
        <v>0</v>
      </c>
      <c r="OH65" s="13">
        <f>COUNTIF(INDEX($AN$63:$AN$66,,),IF(GK50&gt;GL50,GK65,IF(GL50&gt;GK50,GL65)))*$F$7*$AL63</f>
        <v>0</v>
      </c>
      <c r="OI65" s="13">
        <f>COUNTIF(INDEX($AN$63:$AN$66,,),IF(GN50&gt;GO50,GN65,IF(GO50&gt;GN50,GO65)))*$F$7*$AL63</f>
        <v>0</v>
      </c>
      <c r="OJ65" s="13">
        <f>COUNTIF(INDEX($AN$63:$AN$66,,),IF(GQ50&gt;GR50,GQ65,IF(GR50&gt;GQ50,GR65)))*$F$7*$AL63</f>
        <v>0</v>
      </c>
      <c r="OK65" s="13">
        <f>COUNTIF(INDEX($AN$63:$AN$66,,),IF(GT50&gt;GU50,GT65,IF(GU50&gt;GT50,GU65)))*$F$7*$AL63</f>
        <v>0</v>
      </c>
      <c r="OL65" s="13">
        <f>COUNTIF(INDEX($AN$63:$AN$66,,),IF(GW50&gt;GX50,GW65,IF(GX50&gt;GW50,GX65)))*$F$7*$AL63</f>
        <v>0</v>
      </c>
      <c r="OM65" s="13">
        <f>COUNTIF(INDEX($AN$63:$AN$66,,),IF(GZ50&gt;HA50,GZ65,IF(HA50&gt;GZ50,HA65)))*$F$7*$AL63</f>
        <v>0</v>
      </c>
      <c r="ON65" s="13">
        <f>COUNTIF(INDEX($AN$63:$AN$66,,),IF(HC50&gt;HD50,HC65,IF(HD50&gt;HC50,HD65)))*$F$7*$AL63</f>
        <v>0</v>
      </c>
      <c r="OO65" s="13">
        <f>COUNTIF(INDEX($AN$63:$AN$66,,),IF(HF50&gt;HG50,HF65,IF(HG50&gt;HF50,HG65)))*$F$7*$AL63</f>
        <v>0</v>
      </c>
      <c r="OP65" s="13">
        <f>COUNTIF(INDEX($AN$63:$AN$66,,),IF(HI50&gt;HJ50,HI65,IF(HJ50&gt;HI50,HJ65)))*$F$7*$AL63</f>
        <v>0</v>
      </c>
      <c r="OQ65" s="13">
        <f>COUNTIF(INDEX($AN$63:$AN$66,,),IF(HL50&gt;HM50,HL65,IF(HM50&gt;HL50,HM65)))*$F$7*$AL63</f>
        <v>0</v>
      </c>
      <c r="OR65" s="13">
        <f>COUNTIF(INDEX($AN$63:$AN$66,,),IF(HO50&gt;HP50,HO65,IF(HP50&gt;HO50,HP65)))*$F$7*$AL63</f>
        <v>0</v>
      </c>
      <c r="OS65" s="13">
        <f>COUNTIF(INDEX($AN$63:$AN$66,,),IF(HR50&gt;HS50,HR65,IF(HS50&gt;HR50,HS65)))*$F$7*$AL63</f>
        <v>0</v>
      </c>
      <c r="OT65" s="13">
        <f>COUNTIF(INDEX($AN$63:$AN$66,,),IF(HU50&gt;HV50,HU65,IF(HV50&gt;HU50,HV65)))*$F$7*$AL63</f>
        <v>0</v>
      </c>
      <c r="OU65" s="13">
        <f>COUNTIF(INDEX($AN$63:$AN$66,,),IF(HX50&gt;HY50,HX65,IF(HY50&gt;HX50,HY65)))*$F$7*$AL63</f>
        <v>0</v>
      </c>
      <c r="OV65" s="13">
        <f>COUNTIF(INDEX($AN$63:$AN$66,,),IF(IA50&gt;IB50,IA65,IF(IB50&gt;IA50,IB65)))*$F$7*$AL63</f>
        <v>0</v>
      </c>
      <c r="OW65" s="13">
        <f>COUNTIF(INDEX($AN$63:$AN$66,,),IF(ID50&gt;IE50,ID65,IF(IE50&gt;ID50,IE65)))*$F$7*$AL63</f>
        <v>0</v>
      </c>
      <c r="OX65" s="13">
        <f>COUNTIF(INDEX($AN$63:$AN$66,,),IF(IG50&gt;IH50,IG65,IF(IH50&gt;IG50,IH65)))*$F$7*$AL63</f>
        <v>0</v>
      </c>
      <c r="OY65" s="13">
        <f>COUNTIF(INDEX($AN$63:$AN$66,,),IF(IJ50&gt;IK50,IJ65,IF(IK50&gt;IJ50,IK65)))*$F$7*$AL63</f>
        <v>0</v>
      </c>
      <c r="OZ65" s="13">
        <f>COUNTIF(INDEX($AN$63:$AN$66,,),IF(IM50&gt;IN50,IM65,IF(IN50&gt;IM50,IN65)))*$F$7*$AL63</f>
        <v>0</v>
      </c>
      <c r="PA65" s="13">
        <f>COUNTIF(INDEX($AN$63:$AN$66,,),IF(IP50&gt;IQ50,IP65,IF(IQ50&gt;IP50,IQ65)))*$F$7*$AL63</f>
        <v>0</v>
      </c>
      <c r="PB65" s="13">
        <f>COUNTIF(INDEX($AN$63:$AN$66,,),IF(IS50&gt;IT50,IS65,IF(IT50&gt;IS50,IT65)))*$F$7*$AL63</f>
        <v>0</v>
      </c>
      <c r="PC65" s="13">
        <f>COUNTIF(INDEX($AN$63:$AN$66,,),IF(IV50&gt;IW50,IV65,IF(IW50&gt;IV50,IW65)))*$F$7*$AL63</f>
        <v>0</v>
      </c>
      <c r="PD65" s="13">
        <f>COUNTIF(INDEX($AN$63:$AN$66,,),IF(IY50&gt;IZ50,IY65,IF(IZ50&gt;IY50,IZ65)))*$F$7*$AL63</f>
        <v>0</v>
      </c>
      <c r="PE65" s="13">
        <f>COUNTIF(INDEX($AN$63:$AN$66,,),IF(JB50&gt;JC50,JB65,IF(JC50&gt;JB50,JC65)))*$F$7*$AL63</f>
        <v>0</v>
      </c>
      <c r="PF65" s="13">
        <f>COUNTIF(INDEX($AN$63:$AN$66,,),IF(JE50&gt;JF50,JE65,IF(JF50&gt;JE50,JF65)))*$F$7*$AL63</f>
        <v>0</v>
      </c>
      <c r="PG65" s="13">
        <f>COUNTIF(INDEX($AN$63:$AN$66,,),IF(JH50&gt;JI50,JH65,IF(JI50&gt;JH50,JI65)))*$F$7*$AL63</f>
        <v>0</v>
      </c>
      <c r="PH65" s="13">
        <f>COUNTIF(INDEX($AN$63:$AN$66,,),IF(JK50&gt;JL50,JK65,IF(JL50&gt;JK50,JL65)))*$F$7*$AL63</f>
        <v>0</v>
      </c>
      <c r="PI65" s="13">
        <f>COUNTIF(INDEX($AN$63:$AN$66,,),IF(JN50&gt;JO50,JN65,IF(JO50&gt;JN50,JO65)))*$F$7*$AL63</f>
        <v>0</v>
      </c>
      <c r="PJ65" s="13">
        <f>COUNTIF(INDEX($AN$63:$AN$66,,),IF(JQ50&gt;JR50,JQ65,IF(JR50&gt;JQ50,JR65)))*$F$7*$AL63</f>
        <v>0</v>
      </c>
      <c r="PK65" s="13">
        <f>COUNTIF(INDEX($AN$63:$AN$66,,),IF(JT50&gt;JU50,JT65,IF(JU50&gt;JT50,JU65)))*$F$7*$AL63</f>
        <v>0</v>
      </c>
      <c r="PL65" s="13">
        <f>COUNTIF(INDEX($AN$63:$AN$66,,),IF(JW50&gt;JX50,JW65,IF(JX50&gt;JW50,JX65)))*$F$7*$AL63</f>
        <v>0</v>
      </c>
      <c r="PM65" s="13">
        <f>COUNTIF(INDEX($AN$63:$AN$66,,),IF(JZ50&gt;KA50,JZ65,IF(KA50&gt;JZ50,KA65)))*$F$7*$AL63</f>
        <v>0</v>
      </c>
      <c r="PN65" s="13">
        <f>COUNTIF(INDEX($AN$63:$AN$66,,),IF(KC50&gt;KD50,KC65,IF(KD50&gt;KC50,KD65)))*$F$7*$AL63</f>
        <v>0</v>
      </c>
      <c r="PO65" s="13">
        <f>COUNTIF(INDEX($AN$63:$AN$66,,),IF(KF50&gt;KG50,KF65,IF(KG50&gt;KF50,KG65)))*$F$7*$AL63</f>
        <v>0</v>
      </c>
      <c r="PP65" s="13">
        <f>COUNTIF(INDEX($AN$63:$AN$66,,),IF(KI50&gt;KJ50,KI65,IF(KJ50&gt;KI50,KJ65)))*$F$7*$AL63</f>
        <v>0</v>
      </c>
      <c r="PQ65" s="13">
        <f>COUNTIF(INDEX($AN$63:$AN$66,,),IF(KL50&gt;KM50,KL65,IF(KM50&gt;KL50,KM65)))*$F$7*$AL63</f>
        <v>0</v>
      </c>
      <c r="PR65" s="13">
        <f>COUNTIF(INDEX($AN$63:$AN$66,,),IF(KO50&gt;KP50,KO65,IF(KP50&gt;KO50,KP65)))*$F$7*$AL63</f>
        <v>0</v>
      </c>
      <c r="PS65" s="13">
        <f>COUNTIF(INDEX($AN$63:$AN$66,,),IF(KR50&gt;KS50,KR65,IF(KS50&gt;KR50,KS65)))*$F$7*$AL63</f>
        <v>0</v>
      </c>
      <c r="PT65" s="13">
        <f>COUNTIF(INDEX($AN$63:$AN$66,,),IF(KU50&gt;KV50,KU65,IF(KV50&gt;KU50,KV65)))*$F$7*$AL63</f>
        <v>0</v>
      </c>
      <c r="PU65" s="13">
        <f>COUNTIF(INDEX($AN$63:$AN$66,,),IF(KX50&gt;KY50,KX65,IF(KY50&gt;KX50,KY65)))*$F$7*$AL63</f>
        <v>0</v>
      </c>
      <c r="PV65" s="13">
        <f>COUNTIF(INDEX($AN$63:$AN$66,,),IF(LA50&gt;LB50,LA65,IF(LB50&gt;LA50,LB65)))*$F$7*$AL63</f>
        <v>0</v>
      </c>
      <c r="PW65" s="13">
        <f>COUNTIF(INDEX($AN$63:$AN$66,,),IF(LD50&gt;LE50,LD65,IF(LE50&gt;LD50,LE65)))*$F$7*$AL63</f>
        <v>0</v>
      </c>
      <c r="PX65" s="13">
        <f>COUNTIF(INDEX($AN$63:$AN$66,,),IF(LG50&gt;LH50,LG65,IF(LH50&gt;LG50,LH65)))*$F$7*$AL63</f>
        <v>0</v>
      </c>
      <c r="PY65" s="13">
        <f>COUNTIF(INDEX($AN$63:$AN$66,,),IF(LJ50&gt;LK50,LJ65,IF(LK50&gt;LJ50,LK65)))*$F$7*$AL63</f>
        <v>0</v>
      </c>
      <c r="PZ65" s="13">
        <f>COUNTIF(INDEX($AN$63:$AN$66,,),IF(LM50&gt;LN50,LM65,IF(LN50&gt;LM50,LN65)))*$F$7*$AL63</f>
        <v>0</v>
      </c>
      <c r="QA65" s="13">
        <f>COUNTIF(INDEX($AN$63:$AN$66,,),IF(LP50&gt;LQ50,LP65,IF(LQ50&gt;LP50,LQ65)))*$F$7*$AL63</f>
        <v>0</v>
      </c>
      <c r="QB65" s="13">
        <f>COUNTIF(INDEX($AN$63:$AN$66,,),IF(LS50&gt;LT50,LS65,IF(LT50&gt;LS50,LT65)))*$F$7*$AL63</f>
        <v>0</v>
      </c>
      <c r="QC65" s="13">
        <f>COUNTIF(INDEX($AN$63:$AN$66,,),IF(LV50&gt;LW50,LV65,IF(LW50&gt;LV50,LW65)))*$F$7*$AL63</f>
        <v>0</v>
      </c>
      <c r="QD65" s="13">
        <f>COUNTIF(INDEX($AN$63:$AN$66,,),IF(LY50&gt;LZ50,LY65,IF(LZ50&gt;LY50,LZ65)))*$F$7*$AL63</f>
        <v>0</v>
      </c>
      <c r="QE65" s="13">
        <f>COUNTIF(INDEX($AN$63:$AN$66,,),IF(MB50&gt;MC50,MB65,IF(MC50&gt;MB50,MC65)))*$F$7*$AL63</f>
        <v>0</v>
      </c>
      <c r="QF65" s="13">
        <f>COUNTIF(INDEX($AN$63:$AN$66,,),IF(ME50&gt;MF50,ME65,IF(MF50&gt;ME50,MF65)))*$F$7*$AL63</f>
        <v>0</v>
      </c>
      <c r="QG65" s="13"/>
      <c r="QH65" s="13"/>
      <c r="QN65" s="13">
        <f>RANK(QQ65,$QQ$4:$QQ$69)+COUNTIF(QQ$4:QQ65,QQ65)-1</f>
        <v>62</v>
      </c>
      <c r="QO65" s="29">
        <f t="array" ref="QO65">SUM(IF(QQ65&lt;$QQ$4:$QQ$69,1/COUNTIF($QQ$4:$QQ$69,$QQ$4:$QQ$69)))+1</f>
        <v>1</v>
      </c>
      <c r="QP65" s="11" t="str">
        <f>Sheet3!R63</f>
        <v>S. Zaza (Italy)</v>
      </c>
      <c r="QQ65" s="13">
        <f t="shared" si="226"/>
        <v>0</v>
      </c>
      <c r="QR65" s="10"/>
    </row>
    <row r="66" spans="1:460">
      <c r="A66" s="158"/>
      <c r="B66" s="158"/>
      <c r="C66" s="158"/>
      <c r="D66" s="158"/>
      <c r="E66" s="158"/>
      <c r="F66" s="158"/>
      <c r="J66" s="10">
        <f t="shared" si="222"/>
        <v>63</v>
      </c>
      <c r="K66" s="39" t="str">
        <f>IFERROR(IF(L66="","",IF(ISNUMBER(MATCH(HLOOKUP($J66,$MK$74:$QF$89,($QG$79-$QG$74+1),0),K$4:K65,0)),"",HLOOKUP($J66,$MK$74:$QF$89,($QG$79-$QG$74+1),0))),"")</f>
        <v/>
      </c>
      <c r="L66" s="40" t="str">
        <f t="shared" si="215"/>
        <v/>
      </c>
      <c r="M66" s="41" t="str">
        <f t="array" ref="M66">IFERROR(IF(HLOOKUP($J66,$MK$74:$QF$89,($QG$83-$QG$74+1),0)=0,"",HLOOKUP($J66,$MK$74:$QF$89,($QG$83-$QG$74+1),0)),0)</f>
        <v/>
      </c>
      <c r="N66" s="10"/>
      <c r="O66" s="10">
        <f t="shared" si="223"/>
        <v>63</v>
      </c>
      <c r="P66" s="39" t="str">
        <f>IFERROR(IF(Q66="","",IF(ISNUMBER(MATCH(HLOOKUP($T66,$MK$75:$OP$89,($QG$80-$QG$75+1),0),P$4:P65,0)),"",HLOOKUP($T66,$MK$75:$OP$89,($QG$80-$QG$75+1),0))),"")</f>
        <v/>
      </c>
      <c r="Q66" s="40" t="str">
        <f t="shared" si="217"/>
        <v/>
      </c>
      <c r="R66" s="41" t="str">
        <f t="array" ref="R66">IFERROR(IF(HLOOKUP($O66,$MK$75:$QF$89,($QG$89-$QG$75+1),0)=0,"",HLOOKUP($O66,$MK$75:$QF$89,($QG$89-$QG$75+1),0)),0)</f>
        <v/>
      </c>
      <c r="S66" s="10"/>
      <c r="T66" s="10">
        <f t="shared" si="224"/>
        <v>63</v>
      </c>
      <c r="U66" s="39" t="str">
        <f>IFERROR(IF(V66="","",IF(ISNUMBER(MATCH(HLOOKUP($O66,$MK$76:$QF$89,($QG$81-$QG$76+1),0),U$4:U65,0)),"",HLOOKUP($O66,$MK$76:$QF$89,($QG$81-$QG$76+1),0))),"")</f>
        <v/>
      </c>
      <c r="V66" s="40" t="str">
        <f t="shared" si="225"/>
        <v/>
      </c>
      <c r="W66" s="41" t="str">
        <f t="array" ref="W66">IFERROR(IF(HLOOKUP($T66,$MK$76:$QF$89,($QG$87-$QG$76+1),0)=0,"",HLOOKUP($T66,$MK$76:$QF$89,($QG$87-$QG$76+1),0)),0)</f>
        <v/>
      </c>
      <c r="Y66" s="9">
        <v>35</v>
      </c>
      <c r="Z66" s="39" t="str">
        <f>IFERROR(IF(AA66="","",IF(ISNUMBER(MATCH(VLOOKUP($Y67,$QN$4:$QQ$69,2,0),Z$31:Z65,0)),"",VLOOKUP($Y67,$QN$4:$QQ$69,2,0))),"")</f>
        <v/>
      </c>
      <c r="AA66" s="40" t="str">
        <f t="shared" si="428"/>
        <v/>
      </c>
      <c r="AB66" s="42" t="str">
        <f t="shared" si="429"/>
        <v/>
      </c>
      <c r="AC66" s="43" t="str">
        <f t="shared" si="430"/>
        <v/>
      </c>
      <c r="AE66" s="29">
        <f t="array" ref="AE66">IFERROR(SUM(IF(AG66&lt;$AG$4:$AG$69,1/COUNTIF($AG$4:$AG$69,$AG$4:$AG$69)))+1,0)</f>
        <v>1</v>
      </c>
      <c r="AF66" s="44" t="str">
        <f>Sheet3!R64</f>
        <v>T. Muller (Germany)</v>
      </c>
      <c r="AG66" s="45">
        <v>0</v>
      </c>
      <c r="AH66" s="29">
        <f t="shared" si="212"/>
        <v>15</v>
      </c>
      <c r="AL66" s="13">
        <f t="shared" si="427"/>
        <v>1</v>
      </c>
      <c r="AM66" s="74" t="s">
        <v>2576</v>
      </c>
      <c r="AN66" s="74" t="str">
        <f>IFERROR(VLOOKUP('Euro 2016'!BB74,Sheet2!$A:$B,2,0),"")</f>
        <v>Czech Republic</v>
      </c>
      <c r="AO66" s="74"/>
      <c r="AP66" s="74"/>
      <c r="AQ66" s="75"/>
      <c r="AR66" s="75"/>
      <c r="AT66" s="76"/>
      <c r="AU66" s="77"/>
      <c r="AV66" s="55"/>
      <c r="AW66" s="78"/>
      <c r="AX66" s="79"/>
      <c r="AY66" s="55"/>
      <c r="AZ66" s="76"/>
      <c r="BA66" s="77"/>
      <c r="BB66" s="55"/>
      <c r="BC66" s="78"/>
      <c r="BD66" s="79"/>
      <c r="BE66" s="55"/>
      <c r="BF66" s="76"/>
      <c r="BG66" s="77"/>
      <c r="BH66" s="55"/>
      <c r="BI66" s="78"/>
      <c r="BJ66" s="79"/>
      <c r="BK66" s="55"/>
      <c r="BL66" s="76"/>
      <c r="BM66" s="77"/>
      <c r="BN66" s="55"/>
      <c r="BO66" s="78"/>
      <c r="BP66" s="79"/>
      <c r="BQ66" s="55"/>
      <c r="BR66" s="76"/>
      <c r="BS66" s="77"/>
      <c r="BT66" s="55"/>
      <c r="BU66" s="78"/>
      <c r="BV66" s="79"/>
      <c r="BW66" s="55"/>
      <c r="BX66" s="76"/>
      <c r="BY66" s="77"/>
      <c r="BZ66" s="55"/>
      <c r="CA66" s="78"/>
      <c r="CB66" s="79"/>
      <c r="CC66" s="55"/>
      <c r="CD66" s="76"/>
      <c r="CE66" s="77"/>
      <c r="CF66" s="55"/>
      <c r="CG66" s="78"/>
      <c r="CH66" s="79"/>
      <c r="CI66" s="55"/>
      <c r="CJ66" s="76"/>
      <c r="CK66" s="77"/>
      <c r="CL66" s="55"/>
      <c r="CM66" s="78"/>
      <c r="CN66" s="79"/>
      <c r="CO66" s="55"/>
      <c r="CP66" s="76"/>
      <c r="CQ66" s="77"/>
      <c r="CR66" s="55"/>
      <c r="CS66" s="78"/>
      <c r="CT66" s="79"/>
      <c r="CU66" s="55"/>
      <c r="CV66" s="76"/>
      <c r="CW66" s="77"/>
      <c r="CX66" s="55"/>
      <c r="CY66" s="78"/>
      <c r="CZ66" s="79"/>
      <c r="DA66" s="55"/>
      <c r="DB66" s="76"/>
      <c r="DC66" s="77"/>
      <c r="DD66" s="55"/>
      <c r="DE66" s="78"/>
      <c r="DF66" s="79"/>
      <c r="DG66" s="55"/>
      <c r="DH66" s="76"/>
      <c r="DI66" s="77"/>
      <c r="DJ66" s="55"/>
      <c r="DK66" s="78"/>
      <c r="DL66" s="79"/>
      <c r="DM66" s="55"/>
      <c r="DN66" s="76"/>
      <c r="DO66" s="77"/>
      <c r="DP66" s="55"/>
      <c r="DQ66" s="78"/>
      <c r="DR66" s="79"/>
      <c r="DS66" s="55"/>
      <c r="DT66" s="76"/>
      <c r="DU66" s="77"/>
      <c r="DV66" s="55"/>
      <c r="DW66" s="78"/>
      <c r="DX66" s="79"/>
      <c r="DY66" s="55"/>
      <c r="DZ66" s="76"/>
      <c r="EA66" s="77"/>
      <c r="EB66" s="55"/>
      <c r="EC66" s="78"/>
      <c r="ED66" s="79"/>
      <c r="EE66" s="55"/>
      <c r="EF66" s="76"/>
      <c r="EG66" s="77"/>
      <c r="EH66" s="55"/>
      <c r="EI66" s="78"/>
      <c r="EJ66" s="79"/>
      <c r="EK66" s="55"/>
      <c r="EL66" s="76"/>
      <c r="EM66" s="77"/>
      <c r="EN66" s="55"/>
      <c r="EO66" s="78"/>
      <c r="EP66" s="79"/>
      <c r="EQ66" s="55"/>
      <c r="ER66" s="76"/>
      <c r="ES66" s="77"/>
      <c r="ET66" s="55"/>
      <c r="EU66" s="78"/>
      <c r="EV66" s="79"/>
      <c r="EW66" s="55"/>
      <c r="EX66" s="76"/>
      <c r="EY66" s="77"/>
      <c r="EZ66" s="55"/>
      <c r="FA66" s="78"/>
      <c r="FB66" s="79"/>
      <c r="FC66" s="55"/>
      <c r="FD66" s="76"/>
      <c r="FE66" s="77"/>
      <c r="FF66" s="55"/>
      <c r="FG66" s="78"/>
      <c r="FH66" s="79"/>
      <c r="FI66" s="55"/>
      <c r="FJ66" s="76"/>
      <c r="FK66" s="77"/>
      <c r="FL66" s="55"/>
      <c r="FM66" s="78"/>
      <c r="FN66" s="79"/>
      <c r="FO66" s="55"/>
      <c r="FP66" s="76"/>
      <c r="FQ66" s="77"/>
      <c r="FR66" s="55"/>
      <c r="FS66" s="78"/>
      <c r="FT66" s="79"/>
      <c r="FU66" s="55"/>
      <c r="FV66" s="76"/>
      <c r="FW66" s="77"/>
      <c r="FX66" s="55"/>
      <c r="FY66" s="78"/>
      <c r="FZ66" s="79"/>
      <c r="GA66" s="55"/>
      <c r="GB66" s="76"/>
      <c r="GC66" s="77"/>
      <c r="GD66" s="55"/>
      <c r="GE66" s="78"/>
      <c r="GF66" s="79"/>
      <c r="GG66" s="55"/>
      <c r="GH66" s="76"/>
      <c r="GI66" s="77"/>
      <c r="GJ66" s="55"/>
      <c r="GK66" s="78"/>
      <c r="GL66" s="79"/>
      <c r="GM66" s="55"/>
      <c r="GN66" s="76"/>
      <c r="GO66" s="77"/>
      <c r="GP66" s="55"/>
      <c r="GQ66" s="78"/>
      <c r="GR66" s="79"/>
      <c r="GS66" s="55"/>
      <c r="GT66" s="76"/>
      <c r="GU66" s="77"/>
      <c r="GV66" s="55"/>
      <c r="GW66" s="78"/>
      <c r="GX66" s="79"/>
      <c r="GY66" s="55"/>
      <c r="GZ66" s="76"/>
      <c r="HA66" s="77"/>
      <c r="HB66" s="55"/>
      <c r="HC66" s="78"/>
      <c r="HD66" s="79"/>
      <c r="HE66" s="55"/>
      <c r="HF66" s="76"/>
      <c r="HG66" s="77"/>
      <c r="HH66" s="55"/>
      <c r="HI66" s="78"/>
      <c r="HJ66" s="79"/>
      <c r="HK66" s="55"/>
      <c r="HL66" s="76"/>
      <c r="HM66" s="77"/>
      <c r="HN66" s="55"/>
      <c r="HO66" s="78"/>
      <c r="HP66" s="79"/>
      <c r="HQ66" s="55"/>
      <c r="HR66" s="76"/>
      <c r="HS66" s="77"/>
      <c r="HT66" s="55"/>
      <c r="HU66" s="78"/>
      <c r="HV66" s="79"/>
      <c r="HW66" s="55"/>
      <c r="HX66" s="76"/>
      <c r="HY66" s="77"/>
      <c r="HZ66" s="55"/>
      <c r="IA66" s="78"/>
      <c r="IB66" s="79"/>
      <c r="IC66" s="55"/>
      <c r="ID66" s="76"/>
      <c r="IE66" s="77"/>
      <c r="IF66" s="55"/>
      <c r="IG66" s="78"/>
      <c r="IH66" s="79"/>
      <c r="II66" s="55"/>
      <c r="IJ66" s="76"/>
      <c r="IK66" s="77"/>
      <c r="IL66" s="55"/>
      <c r="IM66" s="78"/>
      <c r="IN66" s="79"/>
      <c r="IO66" s="55"/>
      <c r="IP66" s="76"/>
      <c r="IQ66" s="77"/>
      <c r="IR66" s="55"/>
      <c r="IS66" s="78"/>
      <c r="IT66" s="79"/>
      <c r="IU66" s="55"/>
      <c r="IV66" s="76"/>
      <c r="IW66" s="77"/>
      <c r="IX66" s="55"/>
      <c r="IY66" s="78"/>
      <c r="IZ66" s="79"/>
      <c r="JA66" s="55"/>
      <c r="JB66" s="76"/>
      <c r="JC66" s="77"/>
      <c r="JD66" s="55"/>
      <c r="JE66" s="78"/>
      <c r="JF66" s="79"/>
      <c r="JG66" s="55"/>
      <c r="JH66" s="76"/>
      <c r="JI66" s="77"/>
      <c r="JJ66" s="55"/>
      <c r="JK66" s="78"/>
      <c r="JL66" s="79"/>
      <c r="JM66" s="55"/>
      <c r="JN66" s="76"/>
      <c r="JO66" s="77"/>
      <c r="JP66" s="55"/>
      <c r="JQ66" s="78"/>
      <c r="JR66" s="79"/>
      <c r="JS66" s="55"/>
      <c r="JT66" s="76"/>
      <c r="JU66" s="77"/>
      <c r="JV66" s="55"/>
      <c r="JW66" s="78"/>
      <c r="JX66" s="79"/>
      <c r="JY66" s="55"/>
      <c r="JZ66" s="76"/>
      <c r="KA66" s="77"/>
      <c r="KB66" s="55"/>
      <c r="KC66" s="78"/>
      <c r="KD66" s="79"/>
      <c r="KE66" s="55"/>
      <c r="KF66" s="76"/>
      <c r="KG66" s="77"/>
      <c r="KH66" s="55"/>
      <c r="KI66" s="78"/>
      <c r="KJ66" s="79"/>
      <c r="KK66" s="55"/>
      <c r="KL66" s="76"/>
      <c r="KM66" s="77"/>
      <c r="KN66" s="55"/>
      <c r="KO66" s="78"/>
      <c r="KP66" s="79"/>
      <c r="KQ66" s="55"/>
      <c r="KR66" s="76"/>
      <c r="KS66" s="77"/>
      <c r="KT66" s="55"/>
      <c r="KU66" s="78"/>
      <c r="KV66" s="79"/>
      <c r="KW66" s="55"/>
      <c r="KX66" s="76"/>
      <c r="KY66" s="77"/>
      <c r="KZ66" s="55"/>
      <c r="LA66" s="78"/>
      <c r="LB66" s="79"/>
      <c r="LC66" s="55"/>
      <c r="LD66" s="76"/>
      <c r="LE66" s="77"/>
      <c r="LF66" s="55"/>
      <c r="LG66" s="78"/>
      <c r="LH66" s="79"/>
      <c r="LI66" s="55"/>
      <c r="LJ66" s="76"/>
      <c r="LK66" s="77"/>
      <c r="LL66" s="55"/>
      <c r="LM66" s="78"/>
      <c r="LN66" s="79"/>
      <c r="LO66" s="55"/>
      <c r="LP66" s="76"/>
      <c r="LQ66" s="77"/>
      <c r="LR66" s="55"/>
      <c r="LS66" s="78"/>
      <c r="LT66" s="79"/>
      <c r="LU66" s="55"/>
      <c r="LV66" s="76"/>
      <c r="LW66" s="77"/>
      <c r="LX66" s="55"/>
      <c r="LY66" s="78"/>
      <c r="LZ66" s="79"/>
      <c r="MA66" s="55"/>
      <c r="MB66" s="76"/>
      <c r="MC66" s="77"/>
      <c r="MD66" s="55"/>
      <c r="ME66" s="78"/>
      <c r="MF66" s="79"/>
      <c r="MG66" s="55"/>
      <c r="MH66" s="55"/>
      <c r="MI66" s="55"/>
      <c r="MJ66" s="55"/>
      <c r="MK66" s="75">
        <f>COUNTIF(INDEX($AN$63:$AN$66,,),IF(AT51&gt;AU51,AT66,IF(AU51&gt;AT51,AU66)))*$F$7*$AL63</f>
        <v>0</v>
      </c>
      <c r="ML66" s="75">
        <f>COUNTIF(INDEX($AN$63:$AN$66,,),IF(AW51&gt;AX51,AW66,IF(AX51&gt;AW51,AX66)))*$F$7*$AL63</f>
        <v>0</v>
      </c>
      <c r="MM66" s="75">
        <f>COUNTIF(INDEX($AN$63:$AN$66,,),IF(AZ51&gt;BA51,AZ66,IF(BA51&gt;AZ51,BA66)))*$F$7*$AL63</f>
        <v>0</v>
      </c>
      <c r="MN66" s="75">
        <f>COUNTIF(INDEX($AN$63:$AN$66,,),IF(BC51&gt;BD51,BC66,IF(BD51&gt;BC51,BD66)))*$F$7*$AL63</f>
        <v>0</v>
      </c>
      <c r="MO66" s="75">
        <f>COUNTIF(INDEX($AN$63:$AN$66,,),IF(BF51&gt;BG51,BF66,IF(BG51&gt;BF51,BG66)))*$F$7*$AL63</f>
        <v>0</v>
      </c>
      <c r="MP66" s="75">
        <f>COUNTIF(INDEX($AN$63:$AN$66,,),IF(BI51&gt;BJ51,BI66,IF(BJ51&gt;BI51,BJ66)))*$F$7*$AL63</f>
        <v>0</v>
      </c>
      <c r="MQ66" s="75">
        <f>COUNTIF(INDEX($AN$63:$AN$66,,),IF(BL51&gt;BM51,BL66,IF(BM51&gt;BL51,BM66)))*$F$7*$AL63</f>
        <v>0</v>
      </c>
      <c r="MR66" s="75">
        <f>COUNTIF(INDEX($AN$63:$AN$66,,),IF(BO51&gt;BP51,BO66,IF(BP51&gt;BO51,BP66)))*$F$7*$AL63</f>
        <v>0</v>
      </c>
      <c r="MS66" s="75">
        <f>COUNTIF(INDEX($AN$63:$AN$66,,),IF(BR51&gt;BS51,BR66,IF(BS51&gt;BR51,BS66)))*$F$7*$AL63</f>
        <v>0</v>
      </c>
      <c r="MT66" s="75">
        <f>COUNTIF(INDEX($AN$63:$AN$66,,),IF(BU51&gt;BV51,BU66,IF(BV51&gt;BU51,BV66)))*$F$7*$AL63</f>
        <v>0</v>
      </c>
      <c r="MU66" s="75">
        <f>COUNTIF(INDEX($AN$63:$AN$66,,),IF(BX51&gt;BY51,BX66,IF(BY51&gt;BX51,BY66)))*$F$7*$AL63</f>
        <v>0</v>
      </c>
      <c r="MV66" s="75">
        <f>COUNTIF(INDEX($AN$63:$AN$66,,),IF(CA51&gt;CB51,CA66,IF(CB51&gt;CA51,CB66)))*$F$7*$AL63</f>
        <v>0</v>
      </c>
      <c r="MW66" s="75">
        <f>COUNTIF(INDEX($AN$63:$AN$66,,),IF(CD51&gt;CE51,CD66,IF(CE51&gt;CD51,CE66)))*$F$7*$AL63</f>
        <v>0</v>
      </c>
      <c r="MX66" s="75">
        <f>COUNTIF(INDEX($AN$63:$AN$66,,),IF(CG51&gt;CH51,CG66,IF(CH51&gt;CG51,CH66)))*$F$7*$AL63</f>
        <v>0</v>
      </c>
      <c r="MY66" s="75">
        <f>COUNTIF(INDEX($AN$63:$AN$66,,),IF(CJ51&gt;CK51,CJ66,IF(CK51&gt;CJ51,CK66)))*$F$7*$AL63</f>
        <v>0</v>
      </c>
      <c r="MZ66" s="75">
        <f>COUNTIF(INDEX($AN$63:$AN$66,,),IF(CM51&gt;CN51,CM66,IF(CN51&gt;CM51,CN66)))*$F$7*$AL63</f>
        <v>0</v>
      </c>
      <c r="NA66" s="75">
        <f>COUNTIF(INDEX($AN$63:$AN$66,,),IF(CP51&gt;CQ51,CP66,IF(CQ51&gt;CP51,CQ66)))*$F$7*$AL63</f>
        <v>0</v>
      </c>
      <c r="NB66" s="75">
        <f>COUNTIF(INDEX($AN$63:$AN$66,,),IF(CS51&gt;CT51,CS66,IF(CT51&gt;CS51,CT66)))*$F$7*$AL63</f>
        <v>0</v>
      </c>
      <c r="NC66" s="75">
        <f>COUNTIF(INDEX($AN$63:$AN$66,,),IF(CV51&gt;CW51,CV66,IF(CW51&gt;CV51,CW66)))*$F$7*$AL63</f>
        <v>0</v>
      </c>
      <c r="ND66" s="75">
        <f>COUNTIF(INDEX($AN$63:$AN$66,,),IF(CY51&gt;CZ51,CY66,IF(CZ51&gt;CY51,CZ66)))*$F$7*$AL63</f>
        <v>0</v>
      </c>
      <c r="NE66" s="75">
        <f>COUNTIF(INDEX($AN$63:$AN$66,,),IF(DB51&gt;DC51,DB66,IF(DC51&gt;DB51,DC66)))*$F$7*$AL63</f>
        <v>0</v>
      </c>
      <c r="NF66" s="75">
        <f>COUNTIF(INDEX($AN$63:$AN$66,,),IF(DE51&gt;DF51,DE66,IF(DF51&gt;DE51,DF66)))*$F$7*$AL63</f>
        <v>0</v>
      </c>
      <c r="NG66" s="75">
        <f>COUNTIF(INDEX($AN$63:$AN$66,,),IF(DH51&gt;DI51,DH66,IF(DI51&gt;DH51,DI66)))*$F$7*$AL63</f>
        <v>0</v>
      </c>
      <c r="NH66" s="75">
        <f>COUNTIF(INDEX($AN$63:$AN$66,,),IF(DK51&gt;DL51,DK66,IF(DL51&gt;DK51,DL66)))*$F$7*$AL63</f>
        <v>0</v>
      </c>
      <c r="NI66" s="75">
        <f>COUNTIF(INDEX($AN$63:$AN$66,,),IF(DN51&gt;DO51,DN66,IF(DO51&gt;DN51,DO66)))*$F$7*$AL63</f>
        <v>0</v>
      </c>
      <c r="NJ66" s="75">
        <f>COUNTIF(INDEX($AN$63:$AN$66,,),IF(DQ51&gt;DR51,DQ66,IF(DR51&gt;DQ51,DR66)))*$F$7*$AL63</f>
        <v>0</v>
      </c>
      <c r="NK66" s="75">
        <f>COUNTIF(INDEX($AN$63:$AN$66,,),IF(DT51&gt;DU51,DT66,IF(DU51&gt;DT51,DU66)))*$F$7*$AL63</f>
        <v>0</v>
      </c>
      <c r="NL66" s="75">
        <f>COUNTIF(INDEX($AN$63:$AN$66,,),IF(DW51&gt;DX51,DW66,IF(DX51&gt;DW51,DX66)))*$F$7*$AL63</f>
        <v>0</v>
      </c>
      <c r="NM66" s="75">
        <f>COUNTIF(INDEX($AN$63:$AN$66,,),IF(DZ51&gt;EA51,DZ66,IF(EA51&gt;DZ51,EA66)))*$F$7*$AL63</f>
        <v>0</v>
      </c>
      <c r="NN66" s="75">
        <f>COUNTIF(INDEX($AN$63:$AN$66,,),IF(EC51&gt;ED51,EC66,IF(ED51&gt;EC51,ED66)))*$F$7*$AL63</f>
        <v>0</v>
      </c>
      <c r="NO66" s="75">
        <f>COUNTIF(INDEX($AN$63:$AN$66,,),IF(EF51&gt;EG51,EF66,IF(EG51&gt;EF51,EG66)))*$F$7*$AL63</f>
        <v>0</v>
      </c>
      <c r="NP66" s="75">
        <f>COUNTIF(INDEX($AN$63:$AN$66,,),IF(EI51&gt;EJ51,EI66,IF(EJ51&gt;EI51,EJ66)))*$F$7*$AL63</f>
        <v>0</v>
      </c>
      <c r="NQ66" s="75">
        <f>COUNTIF(INDEX($AN$63:$AN$66,,),IF(EL51&gt;EM51,EL66,IF(EM51&gt;EL51,EM66)))*$F$7*$AL63</f>
        <v>0</v>
      </c>
      <c r="NR66" s="75">
        <f>COUNTIF(INDEX($AN$63:$AN$66,,),IF(EO51&gt;EP51,EO66,IF(EP51&gt;EO51,EP66)))*$F$7*$AL63</f>
        <v>0</v>
      </c>
      <c r="NS66" s="75">
        <f>COUNTIF(INDEX($AN$63:$AN$66,,),IF(ER51&gt;ES51,ER66,IF(ES51&gt;ER51,ES66)))*$F$7*$AL63</f>
        <v>0</v>
      </c>
      <c r="NT66" s="75">
        <f>COUNTIF(INDEX($AN$63:$AN$66,,),IF(EU51&gt;EV51,EU66,IF(EV51&gt;EU51,EV66)))*$F$7*$AL63</f>
        <v>0</v>
      </c>
      <c r="NU66" s="75">
        <f>COUNTIF(INDEX($AN$63:$AN$66,,),IF(EX51&gt;EY51,EX66,IF(EY51&gt;EX51,EY66)))*$F$7*$AL63</f>
        <v>0</v>
      </c>
      <c r="NV66" s="75">
        <f>COUNTIF(INDEX($AN$63:$AN$66,,),IF(FA51&gt;FB51,FA66,IF(FB51&gt;FA51,FB66)))*$F$7*$AL63</f>
        <v>0</v>
      </c>
      <c r="NW66" s="75">
        <f>COUNTIF(INDEX($AN$63:$AN$66,,),IF(FD51&gt;FE51,FD66,IF(FE51&gt;FD51,FE66)))*$F$7*$AL63</f>
        <v>0</v>
      </c>
      <c r="NX66" s="75">
        <f>COUNTIF(INDEX($AN$63:$AN$66,,),IF(FG51&gt;FH51,FG66,IF(FH51&gt;FG51,FH66)))*$F$7*$AL63</f>
        <v>0</v>
      </c>
      <c r="NY66" s="75">
        <f>COUNTIF(INDEX($AN$63:$AN$66,,),IF(FJ51&gt;FK51,FJ66,IF(FK51&gt;FJ51,FK66)))*$F$7*$AL63</f>
        <v>0</v>
      </c>
      <c r="NZ66" s="75">
        <f>COUNTIF(INDEX($AN$63:$AN$66,,),IF(FM51&gt;FN51,FM66,IF(FN51&gt;FM51,FN66)))*$F$7*$AL63</f>
        <v>0</v>
      </c>
      <c r="OA66" s="75">
        <f>COUNTIF(INDEX($AN$63:$AN$66,,),IF(FP51&gt;FQ51,FP66,IF(FQ51&gt;FP51,FQ66)))*$F$7*$AL63</f>
        <v>0</v>
      </c>
      <c r="OB66" s="75">
        <f>COUNTIF(INDEX($AN$63:$AN$66,,),IF(FS51&gt;FT51,FS66,IF(FT51&gt;FS51,FT66)))*$F$7*$AL63</f>
        <v>0</v>
      </c>
      <c r="OC66" s="75">
        <f>COUNTIF(INDEX($AN$63:$AN$66,,),IF(FV51&gt;FW51,FV66,IF(FW51&gt;FV51,FW66)))*$F$7*$AL63</f>
        <v>0</v>
      </c>
      <c r="OD66" s="75">
        <f>COUNTIF(INDEX($AN$63:$AN$66,,),IF(FY51&gt;FZ51,FY66,IF(FZ51&gt;FY51,FZ66)))*$F$7*$AL63</f>
        <v>0</v>
      </c>
      <c r="OE66" s="75">
        <f>COUNTIF(INDEX($AN$63:$AN$66,,),IF(GB51&gt;GC51,GB66,IF(GC51&gt;GB51,GC66)))*$F$7*$AL63</f>
        <v>0</v>
      </c>
      <c r="OF66" s="75">
        <f>COUNTIF(INDEX($AN$63:$AN$66,,),IF(GE51&gt;GF51,GE66,IF(GF51&gt;GE51,GF66)))*$F$7*$AL63</f>
        <v>0</v>
      </c>
      <c r="OG66" s="75">
        <f>COUNTIF(INDEX($AN$63:$AN$66,,),IF(GH51&gt;GI51,GH66,IF(GI51&gt;GH51,GI66)))*$F$7*$AL63</f>
        <v>0</v>
      </c>
      <c r="OH66" s="75">
        <f>COUNTIF(INDEX($AN$63:$AN$66,,),IF(GK51&gt;GL51,GK66,IF(GL51&gt;GK51,GL66)))*$F$7*$AL63</f>
        <v>0</v>
      </c>
      <c r="OI66" s="75">
        <f>COUNTIF(INDEX($AN$63:$AN$66,,),IF(GN51&gt;GO51,GN66,IF(GO51&gt;GN51,GO66)))*$F$7*$AL63</f>
        <v>0</v>
      </c>
      <c r="OJ66" s="75">
        <f>COUNTIF(INDEX($AN$63:$AN$66,,),IF(GQ51&gt;GR51,GQ66,IF(GR51&gt;GQ51,GR66)))*$F$7*$AL63</f>
        <v>0</v>
      </c>
      <c r="OK66" s="75">
        <f>COUNTIF(INDEX($AN$63:$AN$66,,),IF(GT51&gt;GU51,GT66,IF(GU51&gt;GT51,GU66)))*$F$7*$AL63</f>
        <v>0</v>
      </c>
      <c r="OL66" s="75">
        <f>COUNTIF(INDEX($AN$63:$AN$66,,),IF(GW51&gt;GX51,GW66,IF(GX51&gt;GW51,GX66)))*$F$7*$AL63</f>
        <v>0</v>
      </c>
      <c r="OM66" s="75">
        <f>COUNTIF(INDEX($AN$63:$AN$66,,),IF(GZ51&gt;HA51,GZ66,IF(HA51&gt;GZ51,HA66)))*$F$7*$AL63</f>
        <v>0</v>
      </c>
      <c r="ON66" s="75">
        <f>COUNTIF(INDEX($AN$63:$AN$66,,),IF(HC51&gt;HD51,HC66,IF(HD51&gt;HC51,HD66)))*$F$7*$AL63</f>
        <v>0</v>
      </c>
      <c r="OO66" s="75">
        <f>COUNTIF(INDEX($AN$63:$AN$66,,),IF(HF51&gt;HG51,HF66,IF(HG51&gt;HF51,HG66)))*$F$7*$AL63</f>
        <v>0</v>
      </c>
      <c r="OP66" s="75">
        <f>COUNTIF(INDEX($AN$63:$AN$66,,),IF(HI51&gt;HJ51,HI66,IF(HJ51&gt;HI51,HJ66)))*$F$7*$AL63</f>
        <v>0</v>
      </c>
      <c r="OQ66" s="75">
        <f>COUNTIF(INDEX($AN$63:$AN$66,,),IF(HL51&gt;HM51,HL66,IF(HM51&gt;HL51,HM66)))*$F$7*$AL63</f>
        <v>0</v>
      </c>
      <c r="OR66" s="75">
        <f>COUNTIF(INDEX($AN$63:$AN$66,,),IF(HO51&gt;HP51,HO66,IF(HP51&gt;HO51,HP66)))*$F$7*$AL63</f>
        <v>0</v>
      </c>
      <c r="OS66" s="75">
        <f>COUNTIF(INDEX($AN$63:$AN$66,,),IF(HR51&gt;HS51,HR66,IF(HS51&gt;HR51,HS66)))*$F$7*$AL63</f>
        <v>0</v>
      </c>
      <c r="OT66" s="75">
        <f>COUNTIF(INDEX($AN$63:$AN$66,,),IF(HU51&gt;HV51,HU66,IF(HV51&gt;HU51,HV66)))*$F$7*$AL63</f>
        <v>0</v>
      </c>
      <c r="OU66" s="75">
        <f>COUNTIF(INDEX($AN$63:$AN$66,,),IF(HX51&gt;HY51,HX66,IF(HY51&gt;HX51,HY66)))*$F$7*$AL63</f>
        <v>0</v>
      </c>
      <c r="OV66" s="75">
        <f>COUNTIF(INDEX($AN$63:$AN$66,,),IF(IA51&gt;IB51,IA66,IF(IB51&gt;IA51,IB66)))*$F$7*$AL63</f>
        <v>0</v>
      </c>
      <c r="OW66" s="75">
        <f>COUNTIF(INDEX($AN$63:$AN$66,,),IF(ID51&gt;IE51,ID66,IF(IE51&gt;ID51,IE66)))*$F$7*$AL63</f>
        <v>0</v>
      </c>
      <c r="OX66" s="75">
        <f>COUNTIF(INDEX($AN$63:$AN$66,,),IF(IG51&gt;IH51,IG66,IF(IH51&gt;IG51,IH66)))*$F$7*$AL63</f>
        <v>0</v>
      </c>
      <c r="OY66" s="75">
        <f>COUNTIF(INDEX($AN$63:$AN$66,,),IF(IJ51&gt;IK51,IJ66,IF(IK51&gt;IJ51,IK66)))*$F$7*$AL63</f>
        <v>0</v>
      </c>
      <c r="OZ66" s="75">
        <f>COUNTIF(INDEX($AN$63:$AN$66,,),IF(IM51&gt;IN51,IM66,IF(IN51&gt;IM51,IN66)))*$F$7*$AL63</f>
        <v>0</v>
      </c>
      <c r="PA66" s="75">
        <f>COUNTIF(INDEX($AN$63:$AN$66,,),IF(IP51&gt;IQ51,IP66,IF(IQ51&gt;IP51,IQ66)))*$F$7*$AL63</f>
        <v>0</v>
      </c>
      <c r="PB66" s="75">
        <f>COUNTIF(INDEX($AN$63:$AN$66,,),IF(IS51&gt;IT51,IS66,IF(IT51&gt;IS51,IT66)))*$F$7*$AL63</f>
        <v>0</v>
      </c>
      <c r="PC66" s="75">
        <f>COUNTIF(INDEX($AN$63:$AN$66,,),IF(IV51&gt;IW51,IV66,IF(IW51&gt;IV51,IW66)))*$F$7*$AL63</f>
        <v>0</v>
      </c>
      <c r="PD66" s="75">
        <f>COUNTIF(INDEX($AN$63:$AN$66,,),IF(IY51&gt;IZ51,IY66,IF(IZ51&gt;IY51,IZ66)))*$F$7*$AL63</f>
        <v>0</v>
      </c>
      <c r="PE66" s="75">
        <f>COUNTIF(INDEX($AN$63:$AN$66,,),IF(JB51&gt;JC51,JB66,IF(JC51&gt;JB51,JC66)))*$F$7*$AL63</f>
        <v>0</v>
      </c>
      <c r="PF66" s="75">
        <f>COUNTIF(INDEX($AN$63:$AN$66,,),IF(JE51&gt;JF51,JE66,IF(JF51&gt;JE51,JF66)))*$F$7*$AL63</f>
        <v>0</v>
      </c>
      <c r="PG66" s="75">
        <f>COUNTIF(INDEX($AN$63:$AN$66,,),IF(JH51&gt;JI51,JH66,IF(JI51&gt;JH51,JI66)))*$F$7*$AL63</f>
        <v>0</v>
      </c>
      <c r="PH66" s="75">
        <f>COUNTIF(INDEX($AN$63:$AN$66,,),IF(JK51&gt;JL51,JK66,IF(JL51&gt;JK51,JL66)))*$F$7*$AL63</f>
        <v>0</v>
      </c>
      <c r="PI66" s="75">
        <f>COUNTIF(INDEX($AN$63:$AN$66,,),IF(JN51&gt;JO51,JN66,IF(JO51&gt;JN51,JO66)))*$F$7*$AL63</f>
        <v>0</v>
      </c>
      <c r="PJ66" s="75">
        <f>COUNTIF(INDEX($AN$63:$AN$66,,),IF(JQ51&gt;JR51,JQ66,IF(JR51&gt;JQ51,JR66)))*$F$7*$AL63</f>
        <v>0</v>
      </c>
      <c r="PK66" s="75">
        <f>COUNTIF(INDEX($AN$63:$AN$66,,),IF(JT51&gt;JU51,JT66,IF(JU51&gt;JT51,JU66)))*$F$7*$AL63</f>
        <v>0</v>
      </c>
      <c r="PL66" s="75">
        <f>COUNTIF(INDEX($AN$63:$AN$66,,),IF(JW51&gt;JX51,JW66,IF(JX51&gt;JW51,JX66)))*$F$7*$AL63</f>
        <v>0</v>
      </c>
      <c r="PM66" s="75">
        <f>COUNTIF(INDEX($AN$63:$AN$66,,),IF(JZ51&gt;KA51,JZ66,IF(KA51&gt;JZ51,KA66)))*$F$7*$AL63</f>
        <v>0</v>
      </c>
      <c r="PN66" s="75">
        <f>COUNTIF(INDEX($AN$63:$AN$66,,),IF(KC51&gt;KD51,KC66,IF(KD51&gt;KC51,KD66)))*$F$7*$AL63</f>
        <v>0</v>
      </c>
      <c r="PO66" s="75">
        <f>COUNTIF(INDEX($AN$63:$AN$66,,),IF(KF51&gt;KG51,KF66,IF(KG51&gt;KF51,KG66)))*$F$7*$AL63</f>
        <v>0</v>
      </c>
      <c r="PP66" s="75">
        <f>COUNTIF(INDEX($AN$63:$AN$66,,),IF(KI51&gt;KJ51,KI66,IF(KJ51&gt;KI51,KJ66)))*$F$7*$AL63</f>
        <v>0</v>
      </c>
      <c r="PQ66" s="75">
        <f>COUNTIF(INDEX($AN$63:$AN$66,,),IF(KL51&gt;KM51,KL66,IF(KM51&gt;KL51,KM66)))*$F$7*$AL63</f>
        <v>0</v>
      </c>
      <c r="PR66" s="75">
        <f>COUNTIF(INDEX($AN$63:$AN$66,,),IF(KO51&gt;KP51,KO66,IF(KP51&gt;KO51,KP66)))*$F$7*$AL63</f>
        <v>0</v>
      </c>
      <c r="PS66" s="75">
        <f>COUNTIF(INDEX($AN$63:$AN$66,,),IF(KR51&gt;KS51,KR66,IF(KS51&gt;KR51,KS66)))*$F$7*$AL63</f>
        <v>0</v>
      </c>
      <c r="PT66" s="75">
        <f>COUNTIF(INDEX($AN$63:$AN$66,,),IF(KU51&gt;KV51,KU66,IF(KV51&gt;KU51,KV66)))*$F$7*$AL63</f>
        <v>0</v>
      </c>
      <c r="PU66" s="75">
        <f>COUNTIF(INDEX($AN$63:$AN$66,,),IF(KX51&gt;KY51,KX66,IF(KY51&gt;KX51,KY66)))*$F$7*$AL63</f>
        <v>0</v>
      </c>
      <c r="PV66" s="75">
        <f>COUNTIF(INDEX($AN$63:$AN$66,,),IF(LA51&gt;LB51,LA66,IF(LB51&gt;LA51,LB66)))*$F$7*$AL63</f>
        <v>0</v>
      </c>
      <c r="PW66" s="75">
        <f>COUNTIF(INDEX($AN$63:$AN$66,,),IF(LD51&gt;LE51,LD66,IF(LE51&gt;LD51,LE66)))*$F$7*$AL63</f>
        <v>0</v>
      </c>
      <c r="PX66" s="75">
        <f>COUNTIF(INDEX($AN$63:$AN$66,,),IF(LG51&gt;LH51,LG66,IF(LH51&gt;LG51,LH66)))*$F$7*$AL63</f>
        <v>0</v>
      </c>
      <c r="PY66" s="75">
        <f>COUNTIF(INDEX($AN$63:$AN$66,,),IF(LJ51&gt;LK51,LJ66,IF(LK51&gt;LJ51,LK66)))*$F$7*$AL63</f>
        <v>0</v>
      </c>
      <c r="PZ66" s="75">
        <f>COUNTIF(INDEX($AN$63:$AN$66,,),IF(LM51&gt;LN51,LM66,IF(LN51&gt;LM51,LN66)))*$F$7*$AL63</f>
        <v>0</v>
      </c>
      <c r="QA66" s="75">
        <f>COUNTIF(INDEX($AN$63:$AN$66,,),IF(LP51&gt;LQ51,LP66,IF(LQ51&gt;LP51,LQ66)))*$F$7*$AL63</f>
        <v>0</v>
      </c>
      <c r="QB66" s="75">
        <f>COUNTIF(INDEX($AN$63:$AN$66,,),IF(LS51&gt;LT51,LS66,IF(LT51&gt;LS51,LT66)))*$F$7*$AL63</f>
        <v>0</v>
      </c>
      <c r="QC66" s="75">
        <f>COUNTIF(INDEX($AN$63:$AN$66,,),IF(LV51&gt;LW51,LV66,IF(LW51&gt;LV51,LW66)))*$F$7*$AL63</f>
        <v>0</v>
      </c>
      <c r="QD66" s="75">
        <f>COUNTIF(INDEX($AN$63:$AN$66,,),IF(LY51&gt;LZ51,LY66,IF(LZ51&gt;LY51,LZ66)))*$F$7*$AL63</f>
        <v>0</v>
      </c>
      <c r="QE66" s="75">
        <f>COUNTIF(INDEX($AN$63:$AN$66,,),IF(MB51&gt;MC51,MB66,IF(MC51&gt;MB51,MC66)))*$F$7*$AL63</f>
        <v>0</v>
      </c>
      <c r="QF66" s="75">
        <f>COUNTIF(INDEX($AN$63:$AN$66,,),IF(ME51&gt;MF51,ME66,IF(MF51&gt;ME51,MF66)))*$F$7*$AL63</f>
        <v>0</v>
      </c>
      <c r="QG66" s="13"/>
      <c r="QH66" s="13"/>
      <c r="QN66" s="13">
        <f>RANK(QQ66,$QQ$4:$QQ$69)+COUNTIF(QQ$4:QQ66,QQ66)-1</f>
        <v>63</v>
      </c>
      <c r="QO66" s="29">
        <f t="array" ref="QO66">SUM(IF(QQ66&lt;$QQ$4:$QQ$69,1/COUNTIF($QQ$4:$QQ$69,$QQ$4:$QQ$69)))+1</f>
        <v>1</v>
      </c>
      <c r="QP66" s="11" t="str">
        <f>Sheet3!R64</f>
        <v>T. Muller (Germany)</v>
      </c>
      <c r="QQ66" s="13">
        <f t="shared" si="226"/>
        <v>0</v>
      </c>
      <c r="QR66" s="10"/>
    </row>
    <row r="67" spans="1:460">
      <c r="A67" s="158"/>
      <c r="B67" s="158"/>
      <c r="C67" s="158"/>
      <c r="D67" s="158"/>
      <c r="E67" s="158"/>
      <c r="F67" s="158"/>
      <c r="J67" s="10">
        <f t="shared" si="222"/>
        <v>64</v>
      </c>
      <c r="K67" s="39" t="str">
        <f>IFERROR(IF(L67="","",IF(ISNUMBER(MATCH(HLOOKUP($J67,$MK$74:$QF$89,($QG$79-$QG$74+1),0),K$4:K66,0)),"",HLOOKUP($J67,$MK$74:$QF$89,($QG$79-$QG$74+1),0))),"")</f>
        <v/>
      </c>
      <c r="L67" s="40" t="str">
        <f t="shared" si="215"/>
        <v/>
      </c>
      <c r="M67" s="41" t="str">
        <f t="array" ref="M67">IFERROR(IF(HLOOKUP($J67,$MK$74:$QF$89,($QG$83-$QG$74+1),0)=0,"",HLOOKUP($J67,$MK$74:$QF$89,($QG$83-$QG$74+1),0)),0)</f>
        <v/>
      </c>
      <c r="N67" s="10"/>
      <c r="O67" s="10">
        <f t="shared" si="223"/>
        <v>64</v>
      </c>
      <c r="P67" s="39" t="str">
        <f>IFERROR(IF(Q67="","",IF(ISNUMBER(MATCH(HLOOKUP($T67,$MK$75:$OP$89,($QG$80-$QG$75+1),0),P$4:P66,0)),"",HLOOKUP($T67,$MK$75:$OP$89,($QG$80-$QG$75+1),0))),"")</f>
        <v/>
      </c>
      <c r="Q67" s="40" t="str">
        <f t="shared" si="217"/>
        <v/>
      </c>
      <c r="R67" s="41" t="str">
        <f t="array" ref="R67">IFERROR(IF(HLOOKUP($O67,$MK$75:$QF$89,($QG$89-$QG$75+1),0)=0,"",HLOOKUP($O67,$MK$75:$QF$89,($QG$89-$QG$75+1),0)),0)</f>
        <v/>
      </c>
      <c r="S67" s="10"/>
      <c r="T67" s="10">
        <f t="shared" si="224"/>
        <v>64</v>
      </c>
      <c r="U67" s="39" t="str">
        <f>IFERROR(IF(V67="","",IF(ISNUMBER(MATCH(HLOOKUP($O67,$MK$76:$QF$89,($QG$81-$QG$76+1),0),U$4:U66,0)),"",HLOOKUP($O67,$MK$76:$QF$89,($QG$81-$QG$76+1),0))),"")</f>
        <v/>
      </c>
      <c r="V67" s="40" t="str">
        <f t="shared" si="225"/>
        <v/>
      </c>
      <c r="W67" s="41" t="str">
        <f t="array" ref="W67">IFERROR(IF(HLOOKUP($T67,$MK$76:$QF$89,($QG$87-$QG$76+1),0)=0,"",HLOOKUP($T67,$MK$76:$QF$89,($QG$87-$QG$76+1),0)),0)</f>
        <v/>
      </c>
      <c r="Y67" s="9">
        <v>36</v>
      </c>
      <c r="Z67" s="39" t="str">
        <f>IFERROR(IF(AA67="","",IF(ISNUMBER(MATCH(VLOOKUP($Y68,$QN$4:$QQ$69,2,0),Z$31:Z66,0)),"",VLOOKUP($Y68,$QN$4:$QQ$69,2,0))),"")</f>
        <v/>
      </c>
      <c r="AA67" s="40" t="str">
        <f t="shared" si="428"/>
        <v/>
      </c>
      <c r="AB67" s="42" t="str">
        <f t="shared" si="429"/>
        <v/>
      </c>
      <c r="AC67" s="43" t="str">
        <f t="shared" si="430"/>
        <v/>
      </c>
      <c r="AE67" s="29">
        <f t="array" ref="AE67">IFERROR(SUM(IF(AG67&lt;$AG$4:$AG$69,1/COUNTIF($AG$4:$AG$69,$AG$4:$AG$69)))+1,0)</f>
        <v>1</v>
      </c>
      <c r="AF67" s="44" t="str">
        <f>Sheet3!R65</f>
        <v>T. Necid (Czech Republic)</v>
      </c>
      <c r="AG67" s="45">
        <v>0</v>
      </c>
      <c r="AH67" s="29">
        <f t="shared" si="212"/>
        <v>15</v>
      </c>
      <c r="AL67" s="13">
        <f t="shared" si="427"/>
        <v>1</v>
      </c>
      <c r="AM67" s="11" t="s">
        <v>2577</v>
      </c>
      <c r="AN67" s="11" t="str">
        <f>IFERROR(VLOOKUP('Euro 2016'!BB77,Sheet2!$A:$B,2,0),"")</f>
        <v>Germany</v>
      </c>
      <c r="AO67" s="11"/>
      <c r="AT67" s="46"/>
      <c r="AU67" s="47"/>
      <c r="AV67" s="55"/>
      <c r="AW67" s="48"/>
      <c r="AX67" s="49"/>
      <c r="AY67" s="55"/>
      <c r="AZ67" s="46"/>
      <c r="BA67" s="47"/>
      <c r="BB67" s="55"/>
      <c r="BC67" s="48"/>
      <c r="BD67" s="49"/>
      <c r="BE67" s="55"/>
      <c r="BF67" s="46"/>
      <c r="BG67" s="47"/>
      <c r="BH67" s="55"/>
      <c r="BI67" s="48"/>
      <c r="BJ67" s="49"/>
      <c r="BK67" s="55"/>
      <c r="BL67" s="46"/>
      <c r="BM67" s="47"/>
      <c r="BN67" s="55"/>
      <c r="BO67" s="48"/>
      <c r="BP67" s="49"/>
      <c r="BQ67" s="55"/>
      <c r="BR67" s="46"/>
      <c r="BS67" s="47"/>
      <c r="BT67" s="55"/>
      <c r="BU67" s="48"/>
      <c r="BV67" s="49"/>
      <c r="BW67" s="55"/>
      <c r="BX67" s="46"/>
      <c r="BY67" s="47"/>
      <c r="BZ67" s="55"/>
      <c r="CA67" s="48"/>
      <c r="CB67" s="49"/>
      <c r="CC67" s="55"/>
      <c r="CD67" s="46"/>
      <c r="CE67" s="47"/>
      <c r="CF67" s="55"/>
      <c r="CG67" s="48"/>
      <c r="CH67" s="49"/>
      <c r="CI67" s="55"/>
      <c r="CJ67" s="46"/>
      <c r="CK67" s="47"/>
      <c r="CL67" s="55"/>
      <c r="CM67" s="48"/>
      <c r="CN67" s="49"/>
      <c r="CO67" s="55"/>
      <c r="CP67" s="46"/>
      <c r="CQ67" s="47"/>
      <c r="CR67" s="55"/>
      <c r="CS67" s="48"/>
      <c r="CT67" s="49"/>
      <c r="CU67" s="55"/>
      <c r="CV67" s="46"/>
      <c r="CW67" s="47"/>
      <c r="CX67" s="55"/>
      <c r="CY67" s="48"/>
      <c r="CZ67" s="49"/>
      <c r="DA67" s="55"/>
      <c r="DB67" s="46"/>
      <c r="DC67" s="47"/>
      <c r="DD67" s="55"/>
      <c r="DE67" s="48"/>
      <c r="DF67" s="49"/>
      <c r="DG67" s="55"/>
      <c r="DH67" s="46"/>
      <c r="DI67" s="47"/>
      <c r="DJ67" s="55"/>
      <c r="DK67" s="48"/>
      <c r="DL67" s="49"/>
      <c r="DM67" s="55"/>
      <c r="DN67" s="46"/>
      <c r="DO67" s="47"/>
      <c r="DP67" s="55"/>
      <c r="DQ67" s="48"/>
      <c r="DR67" s="49"/>
      <c r="DS67" s="55"/>
      <c r="DT67" s="46"/>
      <c r="DU67" s="47"/>
      <c r="DV67" s="55"/>
      <c r="DW67" s="48"/>
      <c r="DX67" s="49"/>
      <c r="DY67" s="55"/>
      <c r="DZ67" s="46"/>
      <c r="EA67" s="47"/>
      <c r="EB67" s="55"/>
      <c r="EC67" s="48"/>
      <c r="ED67" s="49"/>
      <c r="EE67" s="55"/>
      <c r="EF67" s="46"/>
      <c r="EG67" s="47"/>
      <c r="EH67" s="55"/>
      <c r="EI67" s="48"/>
      <c r="EJ67" s="49"/>
      <c r="EK67" s="55"/>
      <c r="EL67" s="46"/>
      <c r="EM67" s="47"/>
      <c r="EN67" s="55"/>
      <c r="EO67" s="48"/>
      <c r="EP67" s="49"/>
      <c r="EQ67" s="55"/>
      <c r="ER67" s="46"/>
      <c r="ES67" s="47"/>
      <c r="ET67" s="55"/>
      <c r="EU67" s="48"/>
      <c r="EV67" s="49"/>
      <c r="EW67" s="55"/>
      <c r="EX67" s="46"/>
      <c r="EY67" s="47"/>
      <c r="EZ67" s="55"/>
      <c r="FA67" s="48"/>
      <c r="FB67" s="49"/>
      <c r="FC67" s="55"/>
      <c r="FD67" s="46"/>
      <c r="FE67" s="47"/>
      <c r="FF67" s="55"/>
      <c r="FG67" s="48"/>
      <c r="FH67" s="49"/>
      <c r="FI67" s="55"/>
      <c r="FJ67" s="46"/>
      <c r="FK67" s="47"/>
      <c r="FL67" s="55"/>
      <c r="FM67" s="48"/>
      <c r="FN67" s="49"/>
      <c r="FO67" s="55"/>
      <c r="FP67" s="46"/>
      <c r="FQ67" s="47"/>
      <c r="FR67" s="55"/>
      <c r="FS67" s="48"/>
      <c r="FT67" s="49"/>
      <c r="FU67" s="55"/>
      <c r="FV67" s="46"/>
      <c r="FW67" s="47"/>
      <c r="FX67" s="55"/>
      <c r="FY67" s="48"/>
      <c r="FZ67" s="49"/>
      <c r="GA67" s="55"/>
      <c r="GB67" s="46"/>
      <c r="GC67" s="47"/>
      <c r="GD67" s="55"/>
      <c r="GE67" s="48"/>
      <c r="GF67" s="49"/>
      <c r="GG67" s="55"/>
      <c r="GH67" s="46"/>
      <c r="GI67" s="47"/>
      <c r="GJ67" s="55"/>
      <c r="GK67" s="48"/>
      <c r="GL67" s="49"/>
      <c r="GM67" s="55"/>
      <c r="GN67" s="46"/>
      <c r="GO67" s="47"/>
      <c r="GP67" s="55"/>
      <c r="GQ67" s="48"/>
      <c r="GR67" s="49"/>
      <c r="GS67" s="55"/>
      <c r="GT67" s="46"/>
      <c r="GU67" s="47"/>
      <c r="GV67" s="55"/>
      <c r="GW67" s="48"/>
      <c r="GX67" s="49"/>
      <c r="GY67" s="55"/>
      <c r="GZ67" s="46"/>
      <c r="HA67" s="47"/>
      <c r="HB67" s="55"/>
      <c r="HC67" s="48"/>
      <c r="HD67" s="49"/>
      <c r="HE67" s="55"/>
      <c r="HF67" s="46"/>
      <c r="HG67" s="47"/>
      <c r="HH67" s="55"/>
      <c r="HI67" s="48"/>
      <c r="HJ67" s="49"/>
      <c r="HK67" s="55"/>
      <c r="HL67" s="46"/>
      <c r="HM67" s="47"/>
      <c r="HN67" s="55"/>
      <c r="HO67" s="48"/>
      <c r="HP67" s="49"/>
      <c r="HQ67" s="55"/>
      <c r="HR67" s="46"/>
      <c r="HS67" s="47"/>
      <c r="HT67" s="55"/>
      <c r="HU67" s="48"/>
      <c r="HV67" s="49"/>
      <c r="HW67" s="55"/>
      <c r="HX67" s="46"/>
      <c r="HY67" s="47"/>
      <c r="HZ67" s="55"/>
      <c r="IA67" s="48"/>
      <c r="IB67" s="49"/>
      <c r="IC67" s="55"/>
      <c r="ID67" s="46"/>
      <c r="IE67" s="47"/>
      <c r="IF67" s="55"/>
      <c r="IG67" s="48"/>
      <c r="IH67" s="49"/>
      <c r="II67" s="55"/>
      <c r="IJ67" s="46"/>
      <c r="IK67" s="47"/>
      <c r="IL67" s="55"/>
      <c r="IM67" s="48"/>
      <c r="IN67" s="49"/>
      <c r="IO67" s="55"/>
      <c r="IP67" s="46"/>
      <c r="IQ67" s="47"/>
      <c r="IR67" s="55"/>
      <c r="IS67" s="48"/>
      <c r="IT67" s="49"/>
      <c r="IU67" s="55"/>
      <c r="IV67" s="46"/>
      <c r="IW67" s="47"/>
      <c r="IX67" s="55"/>
      <c r="IY67" s="48"/>
      <c r="IZ67" s="49"/>
      <c r="JA67" s="55"/>
      <c r="JB67" s="46"/>
      <c r="JC67" s="47"/>
      <c r="JD67" s="55"/>
      <c r="JE67" s="48"/>
      <c r="JF67" s="49"/>
      <c r="JG67" s="55"/>
      <c r="JH67" s="46"/>
      <c r="JI67" s="47"/>
      <c r="JJ67" s="55"/>
      <c r="JK67" s="48"/>
      <c r="JL67" s="49"/>
      <c r="JM67" s="55"/>
      <c r="JN67" s="46"/>
      <c r="JO67" s="47"/>
      <c r="JP67" s="55"/>
      <c r="JQ67" s="48"/>
      <c r="JR67" s="49"/>
      <c r="JS67" s="55"/>
      <c r="JT67" s="46"/>
      <c r="JU67" s="47"/>
      <c r="JV67" s="55"/>
      <c r="JW67" s="48"/>
      <c r="JX67" s="49"/>
      <c r="JY67" s="55"/>
      <c r="JZ67" s="46"/>
      <c r="KA67" s="47"/>
      <c r="KB67" s="55"/>
      <c r="KC67" s="48"/>
      <c r="KD67" s="49"/>
      <c r="KE67" s="55"/>
      <c r="KF67" s="46"/>
      <c r="KG67" s="47"/>
      <c r="KH67" s="55"/>
      <c r="KI67" s="48"/>
      <c r="KJ67" s="49"/>
      <c r="KK67" s="55"/>
      <c r="KL67" s="46"/>
      <c r="KM67" s="47"/>
      <c r="KN67" s="55"/>
      <c r="KO67" s="48"/>
      <c r="KP67" s="49"/>
      <c r="KQ67" s="55"/>
      <c r="KR67" s="46"/>
      <c r="KS67" s="47"/>
      <c r="KT67" s="55"/>
      <c r="KU67" s="48"/>
      <c r="KV67" s="49"/>
      <c r="KW67" s="55"/>
      <c r="KX67" s="46"/>
      <c r="KY67" s="47"/>
      <c r="KZ67" s="55"/>
      <c r="LA67" s="48"/>
      <c r="LB67" s="49"/>
      <c r="LC67" s="55"/>
      <c r="LD67" s="46"/>
      <c r="LE67" s="47"/>
      <c r="LF67" s="55"/>
      <c r="LG67" s="48"/>
      <c r="LH67" s="49"/>
      <c r="LI67" s="55"/>
      <c r="LJ67" s="46"/>
      <c r="LK67" s="47"/>
      <c r="LL67" s="55"/>
      <c r="LM67" s="48"/>
      <c r="LN67" s="49"/>
      <c r="LO67" s="55"/>
      <c r="LP67" s="46"/>
      <c r="LQ67" s="47"/>
      <c r="LR67" s="55"/>
      <c r="LS67" s="48"/>
      <c r="LT67" s="49"/>
      <c r="LU67" s="55"/>
      <c r="LV67" s="46"/>
      <c r="LW67" s="47"/>
      <c r="LX67" s="55"/>
      <c r="LY67" s="48"/>
      <c r="LZ67" s="49"/>
      <c r="MA67" s="55"/>
      <c r="MB67" s="46"/>
      <c r="MC67" s="47"/>
      <c r="MD67" s="55"/>
      <c r="ME67" s="48"/>
      <c r="MF67" s="49"/>
      <c r="MG67" s="55"/>
      <c r="MH67" s="55"/>
      <c r="MI67" s="55"/>
      <c r="MJ67" s="55"/>
      <c r="MK67" s="13">
        <f>COUNTIF(INDEX($AN$67:$AN$68,,),IF(AT52&gt;AU52,AT67,IF(AU52&gt;AT52,AU67)))*$F$7*$AL67</f>
        <v>0</v>
      </c>
      <c r="ML67" s="13">
        <f>COUNTIF(INDEX($AN$67:$AN$68,,),IF(AW52&gt;AX52,AW67,IF(AX52&gt;AW52,AX67)))*$F$7*$AL67</f>
        <v>0</v>
      </c>
      <c r="MM67" s="13">
        <f>COUNTIF(INDEX($AN$67:$AN$68,,),IF(AZ52&gt;BA52,AZ67,IF(BA52&gt;AZ52,BA67)))*$F$7*$AL67</f>
        <v>0</v>
      </c>
      <c r="MN67" s="13">
        <f>COUNTIF(INDEX($AN$67:$AN$68,,),IF(BC52&gt;BD52,BC67,IF(BD52&gt;BC52,BD67)))*$F$7*$AL67</f>
        <v>0</v>
      </c>
      <c r="MO67" s="13">
        <f>COUNTIF(INDEX($AN$67:$AN$68,,),IF(BF52&gt;BG52,BF67,IF(BG52&gt;BF52,BG67)))*$F$7*$AL67</f>
        <v>0</v>
      </c>
      <c r="MP67" s="13">
        <f>COUNTIF(INDEX($AN$67:$AN$68,,),IF(BI52&gt;BJ52,BI67,IF(BJ52&gt;BI52,BJ67)))*$F$7*$AL67</f>
        <v>0</v>
      </c>
      <c r="MQ67" s="13">
        <f>COUNTIF(INDEX($AN$67:$AN$68,,),IF(BL52&gt;BM52,BL67,IF(BM52&gt;BL52,BM67)))*$F$7*$AL67</f>
        <v>0</v>
      </c>
      <c r="MR67" s="13">
        <f>COUNTIF(INDEX($AN$67:$AN$68,,),IF(BO52&gt;BP52,BO67,IF(BP52&gt;BO52,BP67)))*$F$7*$AL67</f>
        <v>0</v>
      </c>
      <c r="MS67" s="13">
        <f>COUNTIF(INDEX($AN$67:$AN$68,,),IF(BR52&gt;BS52,BR67,IF(BS52&gt;BR52,BS67)))*$F$7*$AL67</f>
        <v>0</v>
      </c>
      <c r="MT67" s="13">
        <f>COUNTIF(INDEX($AN$67:$AN$68,,),IF(BU52&gt;BV52,BU67,IF(BV52&gt;BU52,BV67)))*$F$7*$AL67</f>
        <v>0</v>
      </c>
      <c r="MU67" s="13">
        <f>COUNTIF(INDEX($AN$67:$AN$68,,),IF(BX52&gt;BY52,BX67,IF(BY52&gt;BX52,BY67)))*$F$7*$AL67</f>
        <v>0</v>
      </c>
      <c r="MV67" s="13">
        <f>COUNTIF(INDEX($AN$67:$AN$68,,),IF(CA52&gt;CB52,CA67,IF(CB52&gt;CA52,CB67)))*$F$7*$AL67</f>
        <v>0</v>
      </c>
      <c r="MW67" s="13">
        <f>COUNTIF(INDEX($AN$67:$AN$68,,),IF(CD52&gt;CE52,CD67,IF(CE52&gt;CD52,CE67)))*$F$7*$AL67</f>
        <v>0</v>
      </c>
      <c r="MX67" s="13">
        <f>COUNTIF(INDEX($AN$67:$AN$68,,),IF(CG52&gt;CH52,CG67,IF(CH52&gt;CG52,CH67)))*$F$7*$AL67</f>
        <v>0</v>
      </c>
      <c r="MY67" s="13">
        <f>COUNTIF(INDEX($AN$67:$AN$68,,),IF(CJ52&gt;CK52,CJ67,IF(CK52&gt;CJ52,CK67)))*$F$7*$AL67</f>
        <v>0</v>
      </c>
      <c r="MZ67" s="13">
        <f>COUNTIF(INDEX($AN$67:$AN$68,,),IF(CM52&gt;CN52,CM67,IF(CN52&gt;CM52,CN67)))*$F$7*$AL67</f>
        <v>0</v>
      </c>
      <c r="NA67" s="13">
        <f>COUNTIF(INDEX($AN$67:$AN$68,,),IF(CP52&gt;CQ52,CP67,IF(CQ52&gt;CP52,CQ67)))*$F$7*$AL67</f>
        <v>0</v>
      </c>
      <c r="NB67" s="13">
        <f>COUNTIF(INDEX($AN$67:$AN$68,,),IF(CS52&gt;CT52,CS67,IF(CT52&gt;CS52,CT67)))*$F$7*$AL67</f>
        <v>0</v>
      </c>
      <c r="NC67" s="13">
        <f>COUNTIF(INDEX($AN$67:$AN$68,,),IF(CV52&gt;CW52,CV67,IF(CW52&gt;CV52,CW67)))*$F$7*$AL67</f>
        <v>0</v>
      </c>
      <c r="ND67" s="13">
        <f>COUNTIF(INDEX($AN$67:$AN$68,,),IF(CY52&gt;CZ52,CY67,IF(CZ52&gt;CY52,CZ67)))*$F$7*$AL67</f>
        <v>0</v>
      </c>
      <c r="NE67" s="13">
        <f>COUNTIF(INDEX($AN$67:$AN$68,,),IF(DB52&gt;DC52,DB67,IF(DC52&gt;DB52,DC67)))*$F$7*$AL67</f>
        <v>0</v>
      </c>
      <c r="NF67" s="13">
        <f>COUNTIF(INDEX($AN$67:$AN$68,,),IF(DE52&gt;DF52,DE67,IF(DF52&gt;DE52,DF67)))*$F$7*$AL67</f>
        <v>0</v>
      </c>
      <c r="NG67" s="13">
        <f>COUNTIF(INDEX($AN$67:$AN$68,,),IF(DH52&gt;DI52,DH67,IF(DI52&gt;DH52,DI67)))*$F$7*$AL67</f>
        <v>0</v>
      </c>
      <c r="NH67" s="13">
        <f>COUNTIF(INDEX($AN$67:$AN$68,,),IF(DK52&gt;DL52,DK67,IF(DL52&gt;DK52,DL67)))*$F$7*$AL67</f>
        <v>0</v>
      </c>
      <c r="NI67" s="13">
        <f>COUNTIF(INDEX($AN$67:$AN$68,,),IF(DN52&gt;DO52,DN67,IF(DO52&gt;DN52,DO67)))*$F$7*$AL67</f>
        <v>0</v>
      </c>
      <c r="NJ67" s="13">
        <f>COUNTIF(INDEX($AN$67:$AN$68,,),IF(DQ52&gt;DR52,DQ67,IF(DR52&gt;DQ52,DR67)))*$F$7*$AL67</f>
        <v>0</v>
      </c>
      <c r="NK67" s="13">
        <f>COUNTIF(INDEX($AN$67:$AN$68,,),IF(DT52&gt;DU52,DT67,IF(DU52&gt;DT52,DU67)))*$F$7*$AL67</f>
        <v>0</v>
      </c>
      <c r="NL67" s="13">
        <f>COUNTIF(INDEX($AN$67:$AN$68,,),IF(DW52&gt;DX52,DW67,IF(DX52&gt;DW52,DX67)))*$F$7*$AL67</f>
        <v>0</v>
      </c>
      <c r="NM67" s="13">
        <f>COUNTIF(INDEX($AN$67:$AN$68,,),IF(DZ52&gt;EA52,DZ67,IF(EA52&gt;DZ52,EA67)))*$F$7*$AL67</f>
        <v>0</v>
      </c>
      <c r="NN67" s="13">
        <f>COUNTIF(INDEX($AN$67:$AN$68,,),IF(EC52&gt;ED52,EC67,IF(ED52&gt;EC52,ED67)))*$F$7*$AL67</f>
        <v>0</v>
      </c>
      <c r="NO67" s="13">
        <f>COUNTIF(INDEX($AN$67:$AN$68,,),IF(EF52&gt;EG52,EF67,IF(EG52&gt;EF52,EG67)))*$F$7*$AL67</f>
        <v>0</v>
      </c>
      <c r="NP67" s="13">
        <f>COUNTIF(INDEX($AN$67:$AN$68,,),IF(EI52&gt;EJ52,EI67,IF(EJ52&gt;EI52,EJ67)))*$F$7*$AL67</f>
        <v>0</v>
      </c>
      <c r="NQ67" s="13">
        <f>COUNTIF(INDEX($AN$67:$AN$68,,),IF(EL52&gt;EM52,EL67,IF(EM52&gt;EL52,EM67)))*$F$7*$AL67</f>
        <v>0</v>
      </c>
      <c r="NR67" s="13">
        <f>COUNTIF(INDEX($AN$67:$AN$68,,),IF(EO52&gt;EP52,EO67,IF(EP52&gt;EO52,EP67)))*$F$7*$AL67</f>
        <v>0</v>
      </c>
      <c r="NS67" s="13">
        <f>COUNTIF(INDEX($AN$67:$AN$68,,),IF(ER52&gt;ES52,ER67,IF(ES52&gt;ER52,ES67)))*$F$7*$AL67</f>
        <v>0</v>
      </c>
      <c r="NT67" s="13">
        <f>COUNTIF(INDEX($AN$67:$AN$68,,),IF(EU52&gt;EV52,EU67,IF(EV52&gt;EU52,EV67)))*$F$7*$AL67</f>
        <v>0</v>
      </c>
      <c r="NU67" s="13">
        <f>COUNTIF(INDEX($AN$67:$AN$68,,),IF(EX52&gt;EY52,EX67,IF(EY52&gt;EX52,EY67)))*$F$7*$AL67</f>
        <v>0</v>
      </c>
      <c r="NV67" s="13">
        <f>COUNTIF(INDEX($AN$67:$AN$68,,),IF(FA52&gt;FB52,FA67,IF(FB52&gt;FA52,FB67)))*$F$7*$AL67</f>
        <v>0</v>
      </c>
      <c r="NW67" s="13">
        <f>COUNTIF(INDEX($AN$67:$AN$68,,),IF(FD52&gt;FE52,FD67,IF(FE52&gt;FD52,FE67)))*$F$7*$AL67</f>
        <v>0</v>
      </c>
      <c r="NX67" s="13">
        <f>COUNTIF(INDEX($AN$67:$AN$68,,),IF(FG52&gt;FH52,FG67,IF(FH52&gt;FG52,FH67)))*$F$7*$AL67</f>
        <v>0</v>
      </c>
      <c r="NY67" s="13">
        <f>COUNTIF(INDEX($AN$67:$AN$68,,),IF(FJ52&gt;FK52,FJ67,IF(FK52&gt;FJ52,FK67)))*$F$7*$AL67</f>
        <v>0</v>
      </c>
      <c r="NZ67" s="13">
        <f>COUNTIF(INDEX($AN$67:$AN$68,,),IF(FM52&gt;FN52,FM67,IF(FN52&gt;FM52,FN67)))*$F$7*$AL67</f>
        <v>0</v>
      </c>
      <c r="OA67" s="13">
        <f>COUNTIF(INDEX($AN$67:$AN$68,,),IF(FP52&gt;FQ52,FP67,IF(FQ52&gt;FP52,FQ67)))*$F$7*$AL67</f>
        <v>0</v>
      </c>
      <c r="OB67" s="13">
        <f>COUNTIF(INDEX($AN$67:$AN$68,,),IF(FS52&gt;FT52,FS67,IF(FT52&gt;FS52,FT67)))*$F$7*$AL67</f>
        <v>0</v>
      </c>
      <c r="OC67" s="13">
        <f>COUNTIF(INDEX($AN$67:$AN$68,,),IF(FV52&gt;FW52,FV67,IF(FW52&gt;FV52,FW67)))*$F$7*$AL67</f>
        <v>0</v>
      </c>
      <c r="OD67" s="13">
        <f>COUNTIF(INDEX($AN$67:$AN$68,,),IF(FY52&gt;FZ52,FY67,IF(FZ52&gt;FY52,FZ67)))*$F$7*$AL67</f>
        <v>0</v>
      </c>
      <c r="OE67" s="13">
        <f>COUNTIF(INDEX($AN$67:$AN$68,,),IF(GB52&gt;GC52,GB67,IF(GC52&gt;GB52,GC67)))*$F$7*$AL67</f>
        <v>0</v>
      </c>
      <c r="OF67" s="13">
        <f>COUNTIF(INDEX($AN$67:$AN$68,,),IF(GE52&gt;GF52,GE67,IF(GF52&gt;GE52,GF67)))*$F$7*$AL67</f>
        <v>0</v>
      </c>
      <c r="OG67" s="13">
        <f>COUNTIF(INDEX($AN$67:$AN$68,,),IF(GH52&gt;GI52,GH67,IF(GI52&gt;GH52,GI67)))*$F$7*$AL67</f>
        <v>0</v>
      </c>
      <c r="OH67" s="13">
        <f>COUNTIF(INDEX($AN$67:$AN$68,,),IF(GK52&gt;GL52,GK67,IF(GL52&gt;GK52,GL67)))*$F$7*$AL67</f>
        <v>0</v>
      </c>
      <c r="OI67" s="13">
        <f>COUNTIF(INDEX($AN$67:$AN$68,,),IF(GN52&gt;GO52,GN67,IF(GO52&gt;GN52,GO67)))*$F$7*$AL67</f>
        <v>0</v>
      </c>
      <c r="OJ67" s="13">
        <f>COUNTIF(INDEX($AN$67:$AN$68,,),IF(GQ52&gt;GR52,GQ67,IF(GR52&gt;GQ52,GR67)))*$F$7*$AL67</f>
        <v>0</v>
      </c>
      <c r="OK67" s="13">
        <f>COUNTIF(INDEX($AN$67:$AN$68,,),IF(GT52&gt;GU52,GT67,IF(GU52&gt;GT52,GU67)))*$F$7*$AL67</f>
        <v>0</v>
      </c>
      <c r="OL67" s="13">
        <f>COUNTIF(INDEX($AN$67:$AN$68,,),IF(GW52&gt;GX52,GW67,IF(GX52&gt;GW52,GX67)))*$F$7*$AL67</f>
        <v>0</v>
      </c>
      <c r="OM67" s="13">
        <f>COUNTIF(INDEX($AN$67:$AN$68,,),IF(GZ52&gt;HA52,GZ67,IF(HA52&gt;GZ52,HA67)))*$F$7*$AL67</f>
        <v>0</v>
      </c>
      <c r="ON67" s="13">
        <f>COUNTIF(INDEX($AN$67:$AN$68,,),IF(HC52&gt;HD52,HC67,IF(HD52&gt;HC52,HD67)))*$F$7*$AL67</f>
        <v>0</v>
      </c>
      <c r="OO67" s="13">
        <f>COUNTIF(INDEX($AN$67:$AN$68,,),IF(HF52&gt;HG52,HF67,IF(HG52&gt;HF52,HG67)))*$F$7*$AL67</f>
        <v>0</v>
      </c>
      <c r="OP67" s="13">
        <f>COUNTIF(INDEX($AN$67:$AN$68,,),IF(HI52&gt;HJ52,HI67,IF(HJ52&gt;HI52,HJ67)))*$F$7*$AL67</f>
        <v>0</v>
      </c>
      <c r="OQ67" s="13">
        <f>COUNTIF(INDEX($AN$67:$AN$68,,),IF(HL52&gt;HM52,HL67,IF(HM52&gt;HL52,HM67)))*$F$7*$AL67</f>
        <v>0</v>
      </c>
      <c r="OR67" s="13">
        <f>COUNTIF(INDEX($AN$67:$AN$68,,),IF(HO52&gt;HP52,HO67,IF(HP52&gt;HO52,HP67)))*$F$7*$AL67</f>
        <v>0</v>
      </c>
      <c r="OS67" s="13">
        <f>COUNTIF(INDEX($AN$67:$AN$68,,),IF(HR52&gt;HS52,HR67,IF(HS52&gt;HR52,HS67)))*$F$7*$AL67</f>
        <v>0</v>
      </c>
      <c r="OT67" s="13">
        <f>COUNTIF(INDEX($AN$67:$AN$68,,),IF(HU52&gt;HV52,HU67,IF(HV52&gt;HU52,HV67)))*$F$7*$AL67</f>
        <v>0</v>
      </c>
      <c r="OU67" s="13">
        <f>COUNTIF(INDEX($AN$67:$AN$68,,),IF(HX52&gt;HY52,HX67,IF(HY52&gt;HX52,HY67)))*$F$7*$AL67</f>
        <v>0</v>
      </c>
      <c r="OV67" s="13">
        <f>COUNTIF(INDEX($AN$67:$AN$68,,),IF(IA52&gt;IB52,IA67,IF(IB52&gt;IA52,IB67)))*$F$7*$AL67</f>
        <v>0</v>
      </c>
      <c r="OW67" s="13">
        <f>COUNTIF(INDEX($AN$67:$AN$68,,),IF(ID52&gt;IE52,ID67,IF(IE52&gt;ID52,IE67)))*$F$7*$AL67</f>
        <v>0</v>
      </c>
      <c r="OX67" s="13">
        <f>COUNTIF(INDEX($AN$67:$AN$68,,),IF(IG52&gt;IH52,IG67,IF(IH52&gt;IG52,IH67)))*$F$7*$AL67</f>
        <v>0</v>
      </c>
      <c r="OY67" s="13">
        <f>COUNTIF(INDEX($AN$67:$AN$68,,),IF(IJ52&gt;IK52,IJ67,IF(IK52&gt;IJ52,IK67)))*$F$7*$AL67</f>
        <v>0</v>
      </c>
      <c r="OZ67" s="13">
        <f>COUNTIF(INDEX($AN$67:$AN$68,,),IF(IM52&gt;IN52,IM67,IF(IN52&gt;IM52,IN67)))*$F$7*$AL67</f>
        <v>0</v>
      </c>
      <c r="PA67" s="13">
        <f>COUNTIF(INDEX($AN$67:$AN$68,,),IF(IP52&gt;IQ52,IP67,IF(IQ52&gt;IP52,IQ67)))*$F$7*$AL67</f>
        <v>0</v>
      </c>
      <c r="PB67" s="13">
        <f>COUNTIF(INDEX($AN$67:$AN$68,,),IF(IS52&gt;IT52,IS67,IF(IT52&gt;IS52,IT67)))*$F$7*$AL67</f>
        <v>0</v>
      </c>
      <c r="PC67" s="13">
        <f>COUNTIF(INDEX($AN$67:$AN$68,,),IF(IV52&gt;IW52,IV67,IF(IW52&gt;IV52,IW67)))*$F$7*$AL67</f>
        <v>0</v>
      </c>
      <c r="PD67" s="13">
        <f>COUNTIF(INDEX($AN$67:$AN$68,,),IF(IY52&gt;IZ52,IY67,IF(IZ52&gt;IY52,IZ67)))*$F$7*$AL67</f>
        <v>0</v>
      </c>
      <c r="PE67" s="13">
        <f>COUNTIF(INDEX($AN$67:$AN$68,,),IF(JB52&gt;JC52,JB67,IF(JC52&gt;JB52,JC67)))*$F$7*$AL67</f>
        <v>0</v>
      </c>
      <c r="PF67" s="13">
        <f>COUNTIF(INDEX($AN$67:$AN$68,,),IF(JE52&gt;JF52,JE67,IF(JF52&gt;JE52,JF67)))*$F$7*$AL67</f>
        <v>0</v>
      </c>
      <c r="PG67" s="13">
        <f>COUNTIF(INDEX($AN$67:$AN$68,,),IF(JH52&gt;JI52,JH67,IF(JI52&gt;JH52,JI67)))*$F$7*$AL67</f>
        <v>0</v>
      </c>
      <c r="PH67" s="13">
        <f>COUNTIF(INDEX($AN$67:$AN$68,,),IF(JK52&gt;JL52,JK67,IF(JL52&gt;JK52,JL67)))*$F$7*$AL67</f>
        <v>0</v>
      </c>
      <c r="PI67" s="13">
        <f>COUNTIF(INDEX($AN$67:$AN$68,,),IF(JN52&gt;JO52,JN67,IF(JO52&gt;JN52,JO67)))*$F$7*$AL67</f>
        <v>0</v>
      </c>
      <c r="PJ67" s="13">
        <f>COUNTIF(INDEX($AN$67:$AN$68,,),IF(JQ52&gt;JR52,JQ67,IF(JR52&gt;JQ52,JR67)))*$F$7*$AL67</f>
        <v>0</v>
      </c>
      <c r="PK67" s="13">
        <f>COUNTIF(INDEX($AN$67:$AN$68,,),IF(JT52&gt;JU52,JT67,IF(JU52&gt;JT52,JU67)))*$F$7*$AL67</f>
        <v>0</v>
      </c>
      <c r="PL67" s="13">
        <f>COUNTIF(INDEX($AN$67:$AN$68,,),IF(JW52&gt;JX52,JW67,IF(JX52&gt;JW52,JX67)))*$F$7*$AL67</f>
        <v>0</v>
      </c>
      <c r="PM67" s="13">
        <f>COUNTIF(INDEX($AN$67:$AN$68,,),IF(JZ52&gt;KA52,JZ67,IF(KA52&gt;JZ52,KA67)))*$F$7*$AL67</f>
        <v>0</v>
      </c>
      <c r="PN67" s="13">
        <f>COUNTIF(INDEX($AN$67:$AN$68,,),IF(KC52&gt;KD52,KC67,IF(KD52&gt;KC52,KD67)))*$F$7*$AL67</f>
        <v>0</v>
      </c>
      <c r="PO67" s="13">
        <f>COUNTIF(INDEX($AN$67:$AN$68,,),IF(KF52&gt;KG52,KF67,IF(KG52&gt;KF52,KG67)))*$F$7*$AL67</f>
        <v>0</v>
      </c>
      <c r="PP67" s="13">
        <f>COUNTIF(INDEX($AN$67:$AN$68,,),IF(KI52&gt;KJ52,KI67,IF(KJ52&gt;KI52,KJ67)))*$F$7*$AL67</f>
        <v>0</v>
      </c>
      <c r="PQ67" s="13">
        <f>COUNTIF(INDEX($AN$67:$AN$68,,),IF(KL52&gt;KM52,KL67,IF(KM52&gt;KL52,KM67)))*$F$7*$AL67</f>
        <v>0</v>
      </c>
      <c r="PR67" s="13">
        <f>COUNTIF(INDEX($AN$67:$AN$68,,),IF(KO52&gt;KP52,KO67,IF(KP52&gt;KO52,KP67)))*$F$7*$AL67</f>
        <v>0</v>
      </c>
      <c r="PS67" s="13">
        <f>COUNTIF(INDEX($AN$67:$AN$68,,),IF(KR52&gt;KS52,KR67,IF(KS52&gt;KR52,KS67)))*$F$7*$AL67</f>
        <v>0</v>
      </c>
      <c r="PT67" s="13">
        <f>COUNTIF(INDEX($AN$67:$AN$68,,),IF(KU52&gt;KV52,KU67,IF(KV52&gt;KU52,KV67)))*$F$7*$AL67</f>
        <v>0</v>
      </c>
      <c r="PU67" s="13">
        <f>COUNTIF(INDEX($AN$67:$AN$68,,),IF(KX52&gt;KY52,KX67,IF(KY52&gt;KX52,KY67)))*$F$7*$AL67</f>
        <v>0</v>
      </c>
      <c r="PV67" s="13">
        <f>COUNTIF(INDEX($AN$67:$AN$68,,),IF(LA52&gt;LB52,LA67,IF(LB52&gt;LA52,LB67)))*$F$7*$AL67</f>
        <v>0</v>
      </c>
      <c r="PW67" s="13">
        <f>COUNTIF(INDEX($AN$67:$AN$68,,),IF(LD52&gt;LE52,LD67,IF(LE52&gt;LD52,LE67)))*$F$7*$AL67</f>
        <v>0</v>
      </c>
      <c r="PX67" s="13">
        <f>COUNTIF(INDEX($AN$67:$AN$68,,),IF(LG52&gt;LH52,LG67,IF(LH52&gt;LG52,LH67)))*$F$7*$AL67</f>
        <v>0</v>
      </c>
      <c r="PY67" s="13">
        <f>COUNTIF(INDEX($AN$67:$AN$68,,),IF(LJ52&gt;LK52,LJ67,IF(LK52&gt;LJ52,LK67)))*$F$7*$AL67</f>
        <v>0</v>
      </c>
      <c r="PZ67" s="13">
        <f>COUNTIF(INDEX($AN$67:$AN$68,,),IF(LM52&gt;LN52,LM67,IF(LN52&gt;LM52,LN67)))*$F$7*$AL67</f>
        <v>0</v>
      </c>
      <c r="QA67" s="13">
        <f>COUNTIF(INDEX($AN$67:$AN$68,,),IF(LP52&gt;LQ52,LP67,IF(LQ52&gt;LP52,LQ67)))*$F$7*$AL67</f>
        <v>0</v>
      </c>
      <c r="QB67" s="13">
        <f>COUNTIF(INDEX($AN$67:$AN$68,,),IF(LS52&gt;LT52,LS67,IF(LT52&gt;LS52,LT67)))*$F$7*$AL67</f>
        <v>0</v>
      </c>
      <c r="QC67" s="13">
        <f>COUNTIF(INDEX($AN$67:$AN$68,,),IF(LV52&gt;LW52,LV67,IF(LW52&gt;LV52,LW67)))*$F$7*$AL67</f>
        <v>0</v>
      </c>
      <c r="QD67" s="13">
        <f>COUNTIF(INDEX($AN$67:$AN$68,,),IF(LY52&gt;LZ52,LY67,IF(LZ52&gt;LY52,LZ67)))*$F$7*$AL67</f>
        <v>0</v>
      </c>
      <c r="QE67" s="13">
        <f>COUNTIF(INDEX($AN$67:$AN$68,,),IF(MB52&gt;MC52,MB67,IF(MC52&gt;MB52,MC67)))*$F$7*$AL67</f>
        <v>0</v>
      </c>
      <c r="QF67" s="13">
        <f>COUNTIF(INDEX($AN$67:$AN$68,,),IF(ME52&gt;MF52,ME67,IF(MF52&gt;ME52,MF67)))*$F$7*$AL67</f>
        <v>0</v>
      </c>
      <c r="QG67" s="13"/>
      <c r="QH67" s="13"/>
      <c r="QN67" s="13">
        <f>RANK(QQ67,$QQ$4:$QQ$69)+COUNTIF(QQ$4:QQ67,QQ67)-1</f>
        <v>64</v>
      </c>
      <c r="QO67" s="29">
        <f t="array" ref="QO67">SUM(IF(QQ67&lt;$QQ$4:$QQ$69,1/COUNTIF($QQ$4:$QQ$69,$QQ$4:$QQ$69)))+1</f>
        <v>1</v>
      </c>
      <c r="QP67" s="11" t="str">
        <f>Sheet3!R65</f>
        <v>T. Necid (Czech Republic)</v>
      </c>
      <c r="QQ67" s="13">
        <f t="shared" si="226"/>
        <v>0</v>
      </c>
      <c r="QR67" s="10"/>
    </row>
    <row r="68" spans="1:460">
      <c r="A68" s="158"/>
      <c r="B68" s="158"/>
      <c r="C68" s="158"/>
      <c r="D68" s="158"/>
      <c r="E68" s="158"/>
      <c r="F68" s="158"/>
      <c r="J68" s="10">
        <f t="shared" si="222"/>
        <v>65</v>
      </c>
      <c r="K68" s="39" t="str">
        <f>IFERROR(IF(L68="","",IF(ISNUMBER(MATCH(HLOOKUP($J68,$MK$74:$QF$89,($QG$79-$QG$74+1),0),K$4:K67,0)),"",HLOOKUP($J68,$MK$74:$QF$89,($QG$79-$QG$74+1),0))),"")</f>
        <v/>
      </c>
      <c r="L68" s="40" t="str">
        <f t="shared" si="215"/>
        <v/>
      </c>
      <c r="M68" s="41" t="str">
        <f t="array" ref="M68">IFERROR(IF(HLOOKUP($J68,$MK$74:$QF$89,($QG$83-$QG$74+1),0)=0,"",HLOOKUP($J68,$MK$74:$QF$89,($QG$83-$QG$74+1),0)),0)</f>
        <v/>
      </c>
      <c r="N68" s="10"/>
      <c r="O68" s="10">
        <f t="shared" si="223"/>
        <v>65</v>
      </c>
      <c r="P68" s="39" t="str">
        <f>IFERROR(IF(Q68="","",IF(ISNUMBER(MATCH(HLOOKUP($T68,$MK$75:$OP$89,($QG$80-$QG$75+1),0),P$4:P67,0)),"",HLOOKUP($T68,$MK$75:$OP$89,($QG$80-$QG$75+1),0))),"")</f>
        <v/>
      </c>
      <c r="Q68" s="40" t="str">
        <f t="shared" si="217"/>
        <v/>
      </c>
      <c r="R68" s="41" t="str">
        <f t="array" ref="R68">IFERROR(IF(HLOOKUP($O68,$MK$75:$QF$89,($QG$89-$QG$75+1),0)=0,"",HLOOKUP($O68,$MK$75:$QF$89,($QG$89-$QG$75+1),0)),0)</f>
        <v/>
      </c>
      <c r="S68" s="10"/>
      <c r="T68" s="10">
        <f t="shared" si="224"/>
        <v>65</v>
      </c>
      <c r="U68" s="39" t="str">
        <f>IFERROR(IF(V68="","",IF(ISNUMBER(MATCH(HLOOKUP($O68,$MK$76:$QF$89,($QG$81-$QG$76+1),0),U$4:U67,0)),"",HLOOKUP($O68,$MK$76:$QF$89,($QG$81-$QG$76+1),0))),"")</f>
        <v/>
      </c>
      <c r="V68" s="40" t="str">
        <f t="shared" ref="V68:V103" si="431">IFERROR(IF(HLOOKUP($T68,$MK$76:$QF$89,($QG$87-$QG$76+1),0)=0,"",HLOOKUP($T68,$MK$76:$QF$89,($QG$77-$QG$76+1),0)),0)</f>
        <v/>
      </c>
      <c r="W68" s="41" t="str">
        <f t="array" ref="W68">IFERROR(IF(HLOOKUP($T68,$MK$76:$QF$89,($QG$87-$QG$76+1),0)=0,"",HLOOKUP($T68,$MK$76:$QF$89,($QG$87-$QG$76+1),0)),0)</f>
        <v/>
      </c>
      <c r="Y68" s="9">
        <v>37</v>
      </c>
      <c r="Z68" s="39" t="str">
        <f>IFERROR(IF(AA68="","",IF(ISNUMBER(MATCH(VLOOKUP($Y69,$QN$4:$QQ$69,2,0),Z$31:Z67,0)),"",VLOOKUP($Y69,$QN$4:$QQ$69,2,0))),"")</f>
        <v/>
      </c>
      <c r="AA68" s="40" t="str">
        <f t="shared" si="428"/>
        <v/>
      </c>
      <c r="AB68" s="42" t="str">
        <f t="shared" si="429"/>
        <v/>
      </c>
      <c r="AC68" s="43" t="str">
        <f t="shared" si="430"/>
        <v/>
      </c>
      <c r="AE68" s="29">
        <f t="array" ref="AE68">IFERROR(SUM(IF(AG68&lt;$AG$4:$AG$69,1/COUNTIF($AG$4:$AG$69,$AG$4:$AG$69)))+1,0)</f>
        <v>1</v>
      </c>
      <c r="AF68" s="44" t="str">
        <f>Sheet3!R66</f>
        <v>T. Priskin (Hungary)</v>
      </c>
      <c r="AG68" s="45">
        <v>0</v>
      </c>
      <c r="AH68" s="29">
        <f t="shared" si="212"/>
        <v>15</v>
      </c>
      <c r="AL68" s="13">
        <f t="shared" si="427"/>
        <v>1</v>
      </c>
      <c r="AM68" s="74" t="s">
        <v>2578</v>
      </c>
      <c r="AN68" s="74" t="str">
        <f>IFERROR(VLOOKUP('Euro 2016'!BB78,Sheet2!$A:$B,2,0),"")</f>
        <v>Northern Ireland</v>
      </c>
      <c r="AO68" s="74"/>
      <c r="AP68" s="74"/>
      <c r="AQ68" s="75"/>
      <c r="AR68" s="75"/>
      <c r="AT68" s="76"/>
      <c r="AU68" s="77"/>
      <c r="AV68" s="55"/>
      <c r="AW68" s="78"/>
      <c r="AX68" s="79"/>
      <c r="AY68" s="55"/>
      <c r="AZ68" s="76"/>
      <c r="BA68" s="77"/>
      <c r="BB68" s="55"/>
      <c r="BC68" s="78"/>
      <c r="BD68" s="79"/>
      <c r="BE68" s="55"/>
      <c r="BF68" s="76"/>
      <c r="BG68" s="77"/>
      <c r="BH68" s="55"/>
      <c r="BI68" s="78"/>
      <c r="BJ68" s="79"/>
      <c r="BK68" s="55"/>
      <c r="BL68" s="76"/>
      <c r="BM68" s="77"/>
      <c r="BN68" s="55"/>
      <c r="BO68" s="78"/>
      <c r="BP68" s="79"/>
      <c r="BQ68" s="55"/>
      <c r="BR68" s="76"/>
      <c r="BS68" s="77"/>
      <c r="BT68" s="55"/>
      <c r="BU68" s="78"/>
      <c r="BV68" s="79"/>
      <c r="BW68" s="55"/>
      <c r="BX68" s="76"/>
      <c r="BY68" s="77"/>
      <c r="BZ68" s="55"/>
      <c r="CA68" s="78"/>
      <c r="CB68" s="79"/>
      <c r="CC68" s="55"/>
      <c r="CD68" s="76"/>
      <c r="CE68" s="77"/>
      <c r="CF68" s="55"/>
      <c r="CG68" s="78"/>
      <c r="CH68" s="79"/>
      <c r="CI68" s="55"/>
      <c r="CJ68" s="76"/>
      <c r="CK68" s="77"/>
      <c r="CL68" s="55"/>
      <c r="CM68" s="78"/>
      <c r="CN68" s="79"/>
      <c r="CO68" s="55"/>
      <c r="CP68" s="76"/>
      <c r="CQ68" s="77"/>
      <c r="CR68" s="55"/>
      <c r="CS68" s="78"/>
      <c r="CT68" s="79"/>
      <c r="CU68" s="55"/>
      <c r="CV68" s="76"/>
      <c r="CW68" s="77"/>
      <c r="CX68" s="55"/>
      <c r="CY68" s="78"/>
      <c r="CZ68" s="79"/>
      <c r="DA68" s="55"/>
      <c r="DB68" s="76"/>
      <c r="DC68" s="77"/>
      <c r="DD68" s="55"/>
      <c r="DE68" s="78"/>
      <c r="DF68" s="79"/>
      <c r="DG68" s="55"/>
      <c r="DH68" s="76"/>
      <c r="DI68" s="77"/>
      <c r="DJ68" s="55"/>
      <c r="DK68" s="78"/>
      <c r="DL68" s="79"/>
      <c r="DM68" s="55"/>
      <c r="DN68" s="76"/>
      <c r="DO68" s="77"/>
      <c r="DP68" s="55"/>
      <c r="DQ68" s="78"/>
      <c r="DR68" s="79"/>
      <c r="DS68" s="55"/>
      <c r="DT68" s="76"/>
      <c r="DU68" s="77"/>
      <c r="DV68" s="55"/>
      <c r="DW68" s="78"/>
      <c r="DX68" s="79"/>
      <c r="DY68" s="55"/>
      <c r="DZ68" s="76"/>
      <c r="EA68" s="77"/>
      <c r="EB68" s="55"/>
      <c r="EC68" s="78"/>
      <c r="ED68" s="79"/>
      <c r="EE68" s="55"/>
      <c r="EF68" s="76"/>
      <c r="EG68" s="77"/>
      <c r="EH68" s="55"/>
      <c r="EI68" s="78"/>
      <c r="EJ68" s="79"/>
      <c r="EK68" s="55"/>
      <c r="EL68" s="76"/>
      <c r="EM68" s="77"/>
      <c r="EN68" s="55"/>
      <c r="EO68" s="78"/>
      <c r="EP68" s="79"/>
      <c r="EQ68" s="55"/>
      <c r="ER68" s="76"/>
      <c r="ES68" s="77"/>
      <c r="ET68" s="55"/>
      <c r="EU68" s="78"/>
      <c r="EV68" s="79"/>
      <c r="EW68" s="55"/>
      <c r="EX68" s="76"/>
      <c r="EY68" s="77"/>
      <c r="EZ68" s="55"/>
      <c r="FA68" s="78"/>
      <c r="FB68" s="79"/>
      <c r="FC68" s="55"/>
      <c r="FD68" s="76"/>
      <c r="FE68" s="77"/>
      <c r="FF68" s="55"/>
      <c r="FG68" s="78"/>
      <c r="FH68" s="79"/>
      <c r="FI68" s="55"/>
      <c r="FJ68" s="76"/>
      <c r="FK68" s="77"/>
      <c r="FL68" s="55"/>
      <c r="FM68" s="78"/>
      <c r="FN68" s="79"/>
      <c r="FO68" s="55"/>
      <c r="FP68" s="76"/>
      <c r="FQ68" s="77"/>
      <c r="FR68" s="55"/>
      <c r="FS68" s="78"/>
      <c r="FT68" s="79"/>
      <c r="FU68" s="55"/>
      <c r="FV68" s="76"/>
      <c r="FW68" s="77"/>
      <c r="FX68" s="55"/>
      <c r="FY68" s="78"/>
      <c r="FZ68" s="79"/>
      <c r="GA68" s="55"/>
      <c r="GB68" s="76"/>
      <c r="GC68" s="77"/>
      <c r="GD68" s="55"/>
      <c r="GE68" s="78"/>
      <c r="GF68" s="79"/>
      <c r="GG68" s="55"/>
      <c r="GH68" s="76"/>
      <c r="GI68" s="77"/>
      <c r="GJ68" s="55"/>
      <c r="GK68" s="78"/>
      <c r="GL68" s="79"/>
      <c r="GM68" s="55"/>
      <c r="GN68" s="76"/>
      <c r="GO68" s="77"/>
      <c r="GP68" s="55"/>
      <c r="GQ68" s="78"/>
      <c r="GR68" s="79"/>
      <c r="GS68" s="55"/>
      <c r="GT68" s="76"/>
      <c r="GU68" s="77"/>
      <c r="GV68" s="55"/>
      <c r="GW68" s="78"/>
      <c r="GX68" s="79"/>
      <c r="GY68" s="55"/>
      <c r="GZ68" s="76"/>
      <c r="HA68" s="77"/>
      <c r="HB68" s="55"/>
      <c r="HC68" s="78"/>
      <c r="HD68" s="79"/>
      <c r="HE68" s="55"/>
      <c r="HF68" s="76"/>
      <c r="HG68" s="77"/>
      <c r="HH68" s="55"/>
      <c r="HI68" s="78"/>
      <c r="HJ68" s="79"/>
      <c r="HK68" s="55"/>
      <c r="HL68" s="76"/>
      <c r="HM68" s="77"/>
      <c r="HN68" s="55"/>
      <c r="HO68" s="78"/>
      <c r="HP68" s="79"/>
      <c r="HQ68" s="55"/>
      <c r="HR68" s="76"/>
      <c r="HS68" s="77"/>
      <c r="HT68" s="55"/>
      <c r="HU68" s="78"/>
      <c r="HV68" s="79"/>
      <c r="HW68" s="55"/>
      <c r="HX68" s="76"/>
      <c r="HY68" s="77"/>
      <c r="HZ68" s="55"/>
      <c r="IA68" s="78"/>
      <c r="IB68" s="79"/>
      <c r="IC68" s="55"/>
      <c r="ID68" s="76"/>
      <c r="IE68" s="77"/>
      <c r="IF68" s="55"/>
      <c r="IG68" s="78"/>
      <c r="IH68" s="79"/>
      <c r="II68" s="55"/>
      <c r="IJ68" s="76"/>
      <c r="IK68" s="77"/>
      <c r="IL68" s="55"/>
      <c r="IM68" s="78"/>
      <c r="IN68" s="79"/>
      <c r="IO68" s="55"/>
      <c r="IP68" s="76"/>
      <c r="IQ68" s="77"/>
      <c r="IR68" s="55"/>
      <c r="IS68" s="78"/>
      <c r="IT68" s="79"/>
      <c r="IU68" s="55"/>
      <c r="IV68" s="76"/>
      <c r="IW68" s="77"/>
      <c r="IX68" s="55"/>
      <c r="IY68" s="78"/>
      <c r="IZ68" s="79"/>
      <c r="JA68" s="55"/>
      <c r="JB68" s="76"/>
      <c r="JC68" s="77"/>
      <c r="JD68" s="55"/>
      <c r="JE68" s="78"/>
      <c r="JF68" s="79"/>
      <c r="JG68" s="55"/>
      <c r="JH68" s="76"/>
      <c r="JI68" s="77"/>
      <c r="JJ68" s="55"/>
      <c r="JK68" s="78"/>
      <c r="JL68" s="79"/>
      <c r="JM68" s="55"/>
      <c r="JN68" s="76"/>
      <c r="JO68" s="77"/>
      <c r="JP68" s="55"/>
      <c r="JQ68" s="78"/>
      <c r="JR68" s="79"/>
      <c r="JS68" s="55"/>
      <c r="JT68" s="76"/>
      <c r="JU68" s="77"/>
      <c r="JV68" s="55"/>
      <c r="JW68" s="78"/>
      <c r="JX68" s="79"/>
      <c r="JY68" s="55"/>
      <c r="JZ68" s="76"/>
      <c r="KA68" s="77"/>
      <c r="KB68" s="55"/>
      <c r="KC68" s="78"/>
      <c r="KD68" s="79"/>
      <c r="KE68" s="55"/>
      <c r="KF68" s="76"/>
      <c r="KG68" s="77"/>
      <c r="KH68" s="55"/>
      <c r="KI68" s="78"/>
      <c r="KJ68" s="79"/>
      <c r="KK68" s="55"/>
      <c r="KL68" s="76"/>
      <c r="KM68" s="77"/>
      <c r="KN68" s="55"/>
      <c r="KO68" s="78"/>
      <c r="KP68" s="79"/>
      <c r="KQ68" s="55"/>
      <c r="KR68" s="76"/>
      <c r="KS68" s="77"/>
      <c r="KT68" s="55"/>
      <c r="KU68" s="78"/>
      <c r="KV68" s="79"/>
      <c r="KW68" s="55"/>
      <c r="KX68" s="76"/>
      <c r="KY68" s="77"/>
      <c r="KZ68" s="55"/>
      <c r="LA68" s="78"/>
      <c r="LB68" s="79"/>
      <c r="LC68" s="55"/>
      <c r="LD68" s="76"/>
      <c r="LE68" s="77"/>
      <c r="LF68" s="55"/>
      <c r="LG68" s="78"/>
      <c r="LH68" s="79"/>
      <c r="LI68" s="55"/>
      <c r="LJ68" s="76"/>
      <c r="LK68" s="77"/>
      <c r="LL68" s="55"/>
      <c r="LM68" s="78"/>
      <c r="LN68" s="79"/>
      <c r="LO68" s="55"/>
      <c r="LP68" s="76"/>
      <c r="LQ68" s="77"/>
      <c r="LR68" s="55"/>
      <c r="LS68" s="78"/>
      <c r="LT68" s="79"/>
      <c r="LU68" s="55"/>
      <c r="LV68" s="76"/>
      <c r="LW68" s="77"/>
      <c r="LX68" s="55"/>
      <c r="LY68" s="78"/>
      <c r="LZ68" s="79"/>
      <c r="MA68" s="55"/>
      <c r="MB68" s="76"/>
      <c r="MC68" s="77"/>
      <c r="MD68" s="55"/>
      <c r="ME68" s="78"/>
      <c r="MF68" s="79"/>
      <c r="MG68" s="55"/>
      <c r="MH68" s="55"/>
      <c r="MI68" s="55"/>
      <c r="MJ68" s="55"/>
      <c r="MK68" s="75">
        <f>COUNTIF(INDEX($AN$67:$AN$68,,),IF(AT53&gt;AU53,AT68,IF(AU53&gt;AT53,AU68)))*$F$7*$AL68</f>
        <v>0</v>
      </c>
      <c r="ML68" s="75">
        <f>COUNTIF(INDEX($AN$67:$AN$68,,),IF(AW53&gt;AX53,AW68,IF(AX53&gt;AW53,AX68)))*$F$7*$AL68</f>
        <v>0</v>
      </c>
      <c r="MM68" s="75">
        <f>COUNTIF(INDEX($AN$67:$AN$68,,),IF(AZ53&gt;BA53,AZ68,IF(BA53&gt;AZ53,BA68)))*$F$7*$AL68</f>
        <v>0</v>
      </c>
      <c r="MN68" s="75">
        <f>COUNTIF(INDEX($AN$67:$AN$68,,),IF(BC53&gt;BD53,BC68,IF(BD53&gt;BC53,BD68)))*$F$7*$AL68</f>
        <v>0</v>
      </c>
      <c r="MO68" s="75">
        <f>COUNTIF(INDEX($AN$67:$AN$68,,),IF(BF53&gt;BG53,BF68,IF(BG53&gt;BF53,BG68)))*$F$7*$AL68</f>
        <v>0</v>
      </c>
      <c r="MP68" s="75">
        <f>COUNTIF(INDEX($AN$67:$AN$68,,),IF(BI53&gt;BJ53,BI68,IF(BJ53&gt;BI53,BJ68)))*$F$7*$AL68</f>
        <v>0</v>
      </c>
      <c r="MQ68" s="75">
        <f>COUNTIF(INDEX($AN$67:$AN$68,,),IF(BL53&gt;BM53,BL68,IF(BM53&gt;BL53,BM68)))*$F$7*$AL68</f>
        <v>0</v>
      </c>
      <c r="MR68" s="75">
        <f>COUNTIF(INDEX($AN$67:$AN$68,,),IF(BO53&gt;BP53,BO68,IF(BP53&gt;BO53,BP68)))*$F$7*$AL68</f>
        <v>0</v>
      </c>
      <c r="MS68" s="75">
        <f>COUNTIF(INDEX($AN$67:$AN$68,,),IF(BR53&gt;BS53,BR68,IF(BS53&gt;BR53,BS68)))*$F$7*$AL68</f>
        <v>0</v>
      </c>
      <c r="MT68" s="75">
        <f>COUNTIF(INDEX($AN$67:$AN$68,,),IF(BU53&gt;BV53,BU68,IF(BV53&gt;BU53,BV68)))*$F$7*$AL68</f>
        <v>0</v>
      </c>
      <c r="MU68" s="75">
        <f>COUNTIF(INDEX($AN$67:$AN$68,,),IF(BX53&gt;BY53,BX68,IF(BY53&gt;BX53,BY68)))*$F$7*$AL68</f>
        <v>0</v>
      </c>
      <c r="MV68" s="75">
        <f>COUNTIF(INDEX($AN$67:$AN$68,,),IF(CA53&gt;CB53,CA68,IF(CB53&gt;CA53,CB68)))*$F$7*$AL68</f>
        <v>0</v>
      </c>
      <c r="MW68" s="75">
        <f>COUNTIF(INDEX($AN$67:$AN$68,,),IF(CD53&gt;CE53,CD68,IF(CE53&gt;CD53,CE68)))*$F$7*$AL68</f>
        <v>0</v>
      </c>
      <c r="MX68" s="75">
        <f>COUNTIF(INDEX($AN$67:$AN$68,,),IF(CG53&gt;CH53,CG68,IF(CH53&gt;CG53,CH68)))*$F$7*$AL68</f>
        <v>0</v>
      </c>
      <c r="MY68" s="75">
        <f>COUNTIF(INDEX($AN$67:$AN$68,,),IF(CJ53&gt;CK53,CJ68,IF(CK53&gt;CJ53,CK68)))*$F$7*$AL68</f>
        <v>0</v>
      </c>
      <c r="MZ68" s="75">
        <f>COUNTIF(INDEX($AN$67:$AN$68,,),IF(CM53&gt;CN53,CM68,IF(CN53&gt;CM53,CN68)))*$F$7*$AL68</f>
        <v>0</v>
      </c>
      <c r="NA68" s="75">
        <f>COUNTIF(INDEX($AN$67:$AN$68,,),IF(CP53&gt;CQ53,CP68,IF(CQ53&gt;CP53,CQ68)))*$F$7*$AL68</f>
        <v>0</v>
      </c>
      <c r="NB68" s="75">
        <f>COUNTIF(INDEX($AN$67:$AN$68,,),IF(CS53&gt;CT53,CS68,IF(CT53&gt;CS53,CT68)))*$F$7*$AL68</f>
        <v>0</v>
      </c>
      <c r="NC68" s="75">
        <f>COUNTIF(INDEX($AN$67:$AN$68,,),IF(CV53&gt;CW53,CV68,IF(CW53&gt;CV53,CW68)))*$F$7*$AL68</f>
        <v>0</v>
      </c>
      <c r="ND68" s="75">
        <f>COUNTIF(INDEX($AN$67:$AN$68,,),IF(CY53&gt;CZ53,CY68,IF(CZ53&gt;CY53,CZ68)))*$F$7*$AL68</f>
        <v>0</v>
      </c>
      <c r="NE68" s="75">
        <f>COUNTIF(INDEX($AN$67:$AN$68,,),IF(DB53&gt;DC53,DB68,IF(DC53&gt;DB53,DC68)))*$F$7*$AL68</f>
        <v>0</v>
      </c>
      <c r="NF68" s="75">
        <f>COUNTIF(INDEX($AN$67:$AN$68,,),IF(DE53&gt;DF53,DE68,IF(DF53&gt;DE53,DF68)))*$F$7*$AL68</f>
        <v>0</v>
      </c>
      <c r="NG68" s="75">
        <f>COUNTIF(INDEX($AN$67:$AN$68,,),IF(DH53&gt;DI53,DH68,IF(DI53&gt;DH53,DI68)))*$F$7*$AL68</f>
        <v>0</v>
      </c>
      <c r="NH68" s="75">
        <f>COUNTIF(INDEX($AN$67:$AN$68,,),IF(DK53&gt;DL53,DK68,IF(DL53&gt;DK53,DL68)))*$F$7*$AL68</f>
        <v>0</v>
      </c>
      <c r="NI68" s="75">
        <f>COUNTIF(INDEX($AN$67:$AN$68,,),IF(DN53&gt;DO53,DN68,IF(DO53&gt;DN53,DO68)))*$F$7*$AL68</f>
        <v>0</v>
      </c>
      <c r="NJ68" s="75">
        <f>COUNTIF(INDEX($AN$67:$AN$68,,),IF(DQ53&gt;DR53,DQ68,IF(DR53&gt;DQ53,DR68)))*$F$7*$AL68</f>
        <v>0</v>
      </c>
      <c r="NK68" s="75">
        <f>COUNTIF(INDEX($AN$67:$AN$68,,),IF(DT53&gt;DU53,DT68,IF(DU53&gt;DT53,DU68)))*$F$7*$AL68</f>
        <v>0</v>
      </c>
      <c r="NL68" s="75">
        <f>COUNTIF(INDEX($AN$67:$AN$68,,),IF(DW53&gt;DX53,DW68,IF(DX53&gt;DW53,DX68)))*$F$7*$AL68</f>
        <v>0</v>
      </c>
      <c r="NM68" s="75">
        <f>COUNTIF(INDEX($AN$67:$AN$68,,),IF(DZ53&gt;EA53,DZ68,IF(EA53&gt;DZ53,EA68)))*$F$7*$AL68</f>
        <v>0</v>
      </c>
      <c r="NN68" s="75">
        <f>COUNTIF(INDEX($AN$67:$AN$68,,),IF(EC53&gt;ED53,EC68,IF(ED53&gt;EC53,ED68)))*$F$7*$AL68</f>
        <v>0</v>
      </c>
      <c r="NO68" s="75">
        <f>COUNTIF(INDEX($AN$67:$AN$68,,),IF(EF53&gt;EG53,EF68,IF(EG53&gt;EF53,EG68)))*$F$7*$AL68</f>
        <v>0</v>
      </c>
      <c r="NP68" s="75">
        <f>COUNTIF(INDEX($AN$67:$AN$68,,),IF(EI53&gt;EJ53,EI68,IF(EJ53&gt;EI53,EJ68)))*$F$7*$AL68</f>
        <v>0</v>
      </c>
      <c r="NQ68" s="75">
        <f>COUNTIF(INDEX($AN$67:$AN$68,,),IF(EL53&gt;EM53,EL68,IF(EM53&gt;EL53,EM68)))*$F$7*$AL68</f>
        <v>0</v>
      </c>
      <c r="NR68" s="75">
        <f>COUNTIF(INDEX($AN$67:$AN$68,,),IF(EO53&gt;EP53,EO68,IF(EP53&gt;EO53,EP68)))*$F$7*$AL68</f>
        <v>0</v>
      </c>
      <c r="NS68" s="75">
        <f>COUNTIF(INDEX($AN$67:$AN$68,,),IF(ER53&gt;ES53,ER68,IF(ES53&gt;ER53,ES68)))*$F$7*$AL68</f>
        <v>0</v>
      </c>
      <c r="NT68" s="75">
        <f>COUNTIF(INDEX($AN$67:$AN$68,,),IF(EU53&gt;EV53,EU68,IF(EV53&gt;EU53,EV68)))*$F$7*$AL68</f>
        <v>0</v>
      </c>
      <c r="NU68" s="75">
        <f>COUNTIF(INDEX($AN$67:$AN$68,,),IF(EX53&gt;EY53,EX68,IF(EY53&gt;EX53,EY68)))*$F$7*$AL68</f>
        <v>0</v>
      </c>
      <c r="NV68" s="75">
        <f>COUNTIF(INDEX($AN$67:$AN$68,,),IF(FA53&gt;FB53,FA68,IF(FB53&gt;FA53,FB68)))*$F$7*$AL68</f>
        <v>0</v>
      </c>
      <c r="NW68" s="75">
        <f>COUNTIF(INDEX($AN$67:$AN$68,,),IF(FD53&gt;FE53,FD68,IF(FE53&gt;FD53,FE68)))*$F$7*$AL68</f>
        <v>0</v>
      </c>
      <c r="NX68" s="75">
        <f>COUNTIF(INDEX($AN$67:$AN$68,,),IF(FG53&gt;FH53,FG68,IF(FH53&gt;FG53,FH68)))*$F$7*$AL68</f>
        <v>0</v>
      </c>
      <c r="NY68" s="75">
        <f>COUNTIF(INDEX($AN$67:$AN$68,,),IF(FJ53&gt;FK53,FJ68,IF(FK53&gt;FJ53,FK68)))*$F$7*$AL68</f>
        <v>0</v>
      </c>
      <c r="NZ68" s="75">
        <f>COUNTIF(INDEX($AN$67:$AN$68,,),IF(FM53&gt;FN53,FM68,IF(FN53&gt;FM53,FN68)))*$F$7*$AL68</f>
        <v>0</v>
      </c>
      <c r="OA68" s="75">
        <f>COUNTIF(INDEX($AN$67:$AN$68,,),IF(FP53&gt;FQ53,FP68,IF(FQ53&gt;FP53,FQ68)))*$F$7*$AL68</f>
        <v>0</v>
      </c>
      <c r="OB68" s="75">
        <f>COUNTIF(INDEX($AN$67:$AN$68,,),IF(FS53&gt;FT53,FS68,IF(FT53&gt;FS53,FT68)))*$F$7*$AL68</f>
        <v>0</v>
      </c>
      <c r="OC68" s="75">
        <f>COUNTIF(INDEX($AN$67:$AN$68,,),IF(FV53&gt;FW53,FV68,IF(FW53&gt;FV53,FW68)))*$F$7*$AL68</f>
        <v>0</v>
      </c>
      <c r="OD68" s="75">
        <f>COUNTIF(INDEX($AN$67:$AN$68,,),IF(FY53&gt;FZ53,FY68,IF(FZ53&gt;FY53,FZ68)))*$F$7*$AL68</f>
        <v>0</v>
      </c>
      <c r="OE68" s="75">
        <f>COUNTIF(INDEX($AN$67:$AN$68,,),IF(GB53&gt;GC53,GB68,IF(GC53&gt;GB53,GC68)))*$F$7*$AL68</f>
        <v>0</v>
      </c>
      <c r="OF68" s="75">
        <f>COUNTIF(INDEX($AN$67:$AN$68,,),IF(GE53&gt;GF53,GE68,IF(GF53&gt;GE53,GF68)))*$F$7*$AL68</f>
        <v>0</v>
      </c>
      <c r="OG68" s="75">
        <f>COUNTIF(INDEX($AN$67:$AN$68,,),IF(GH53&gt;GI53,GH68,IF(GI53&gt;GH53,GI68)))*$F$7*$AL68</f>
        <v>0</v>
      </c>
      <c r="OH68" s="75">
        <f>COUNTIF(INDEX($AN$67:$AN$68,,),IF(GK53&gt;GL53,GK68,IF(GL53&gt;GK53,GL68)))*$F$7*$AL68</f>
        <v>0</v>
      </c>
      <c r="OI68" s="75">
        <f>COUNTIF(INDEX($AN$67:$AN$68,,),IF(GN53&gt;GO53,GN68,IF(GO53&gt;GN53,GO68)))*$F$7*$AL68</f>
        <v>0</v>
      </c>
      <c r="OJ68" s="75">
        <f>COUNTIF(INDEX($AN$67:$AN$68,,),IF(GQ53&gt;GR53,GQ68,IF(GR53&gt;GQ53,GR68)))*$F$7*$AL68</f>
        <v>0</v>
      </c>
      <c r="OK68" s="75">
        <f>COUNTIF(INDEX($AN$67:$AN$68,,),IF(GT53&gt;GU53,GT68,IF(GU53&gt;GT53,GU68)))*$F$7*$AL68</f>
        <v>0</v>
      </c>
      <c r="OL68" s="75">
        <f>COUNTIF(INDEX($AN$67:$AN$68,,),IF(GW53&gt;GX53,GW68,IF(GX53&gt;GW53,GX68)))*$F$7*$AL68</f>
        <v>0</v>
      </c>
      <c r="OM68" s="75">
        <f>COUNTIF(INDEX($AN$67:$AN$68,,),IF(GZ53&gt;HA53,GZ68,IF(HA53&gt;GZ53,HA68)))*$F$7*$AL68</f>
        <v>0</v>
      </c>
      <c r="ON68" s="75">
        <f>COUNTIF(INDEX($AN$67:$AN$68,,),IF(HC53&gt;HD53,HC68,IF(HD53&gt;HC53,HD68)))*$F$7*$AL68</f>
        <v>0</v>
      </c>
      <c r="OO68" s="75">
        <f>COUNTIF(INDEX($AN$67:$AN$68,,),IF(HF53&gt;HG53,HF68,IF(HG53&gt;HF53,HG68)))*$F$7*$AL68</f>
        <v>0</v>
      </c>
      <c r="OP68" s="75">
        <f>COUNTIF(INDEX($AN$67:$AN$68,,),IF(HI53&gt;HJ53,HI68,IF(HJ53&gt;HI53,HJ68)))*$F$7*$AL68</f>
        <v>0</v>
      </c>
      <c r="OQ68" s="75">
        <f>COUNTIF(INDEX($AN$67:$AN$68,,),IF(HL53&gt;HM53,HL68,IF(HM53&gt;HL53,HM68)))*$F$7*$AL68</f>
        <v>0</v>
      </c>
      <c r="OR68" s="75">
        <f>COUNTIF(INDEX($AN$67:$AN$68,,),IF(HO53&gt;HP53,HO68,IF(HP53&gt;HO53,HP68)))*$F$7*$AL68</f>
        <v>0</v>
      </c>
      <c r="OS68" s="75">
        <f>COUNTIF(INDEX($AN$67:$AN$68,,),IF(HR53&gt;HS53,HR68,IF(HS53&gt;HR53,HS68)))*$F$7*$AL68</f>
        <v>0</v>
      </c>
      <c r="OT68" s="75">
        <f>COUNTIF(INDEX($AN$67:$AN$68,,),IF(HU53&gt;HV53,HU68,IF(HV53&gt;HU53,HV68)))*$F$7*$AL68</f>
        <v>0</v>
      </c>
      <c r="OU68" s="75">
        <f>COUNTIF(INDEX($AN$67:$AN$68,,),IF(HX53&gt;HY53,HX68,IF(HY53&gt;HX53,HY68)))*$F$7*$AL68</f>
        <v>0</v>
      </c>
      <c r="OV68" s="75">
        <f>COUNTIF(INDEX($AN$67:$AN$68,,),IF(IA53&gt;IB53,IA68,IF(IB53&gt;IA53,IB68)))*$F$7*$AL68</f>
        <v>0</v>
      </c>
      <c r="OW68" s="75">
        <f>COUNTIF(INDEX($AN$67:$AN$68,,),IF(ID53&gt;IE53,ID68,IF(IE53&gt;ID53,IE68)))*$F$7*$AL68</f>
        <v>0</v>
      </c>
      <c r="OX68" s="75">
        <f>COUNTIF(INDEX($AN$67:$AN$68,,),IF(IG53&gt;IH53,IG68,IF(IH53&gt;IG53,IH68)))*$F$7*$AL68</f>
        <v>0</v>
      </c>
      <c r="OY68" s="75">
        <f>COUNTIF(INDEX($AN$67:$AN$68,,),IF(IJ53&gt;IK53,IJ68,IF(IK53&gt;IJ53,IK68)))*$F$7*$AL68</f>
        <v>0</v>
      </c>
      <c r="OZ68" s="75">
        <f>COUNTIF(INDEX($AN$67:$AN$68,,),IF(IM53&gt;IN53,IM68,IF(IN53&gt;IM53,IN68)))*$F$7*$AL68</f>
        <v>0</v>
      </c>
      <c r="PA68" s="75">
        <f>COUNTIF(INDEX($AN$67:$AN$68,,),IF(IP53&gt;IQ53,IP68,IF(IQ53&gt;IP53,IQ68)))*$F$7*$AL68</f>
        <v>0</v>
      </c>
      <c r="PB68" s="75">
        <f>COUNTIF(INDEX($AN$67:$AN$68,,),IF(IS53&gt;IT53,IS68,IF(IT53&gt;IS53,IT68)))*$F$7*$AL68</f>
        <v>0</v>
      </c>
      <c r="PC68" s="75">
        <f>COUNTIF(INDEX($AN$67:$AN$68,,),IF(IV53&gt;IW53,IV68,IF(IW53&gt;IV53,IW68)))*$F$7*$AL68</f>
        <v>0</v>
      </c>
      <c r="PD68" s="75">
        <f>COUNTIF(INDEX($AN$67:$AN$68,,),IF(IY53&gt;IZ53,IY68,IF(IZ53&gt;IY53,IZ68)))*$F$7*$AL68</f>
        <v>0</v>
      </c>
      <c r="PE68" s="75">
        <f>COUNTIF(INDEX($AN$67:$AN$68,,),IF(JB53&gt;JC53,JB68,IF(JC53&gt;JB53,JC68)))*$F$7*$AL68</f>
        <v>0</v>
      </c>
      <c r="PF68" s="75">
        <f>COUNTIF(INDEX($AN$67:$AN$68,,),IF(JE53&gt;JF53,JE68,IF(JF53&gt;JE53,JF68)))*$F$7*$AL68</f>
        <v>0</v>
      </c>
      <c r="PG68" s="75">
        <f>COUNTIF(INDEX($AN$67:$AN$68,,),IF(JH53&gt;JI53,JH68,IF(JI53&gt;JH53,JI68)))*$F$7*$AL68</f>
        <v>0</v>
      </c>
      <c r="PH68" s="75">
        <f>COUNTIF(INDEX($AN$67:$AN$68,,),IF(JK53&gt;JL53,JK68,IF(JL53&gt;JK53,JL68)))*$F$7*$AL68</f>
        <v>0</v>
      </c>
      <c r="PI68" s="75">
        <f>COUNTIF(INDEX($AN$67:$AN$68,,),IF(JN53&gt;JO53,JN68,IF(JO53&gt;JN53,JO68)))*$F$7*$AL68</f>
        <v>0</v>
      </c>
      <c r="PJ68" s="75">
        <f>COUNTIF(INDEX($AN$67:$AN$68,,),IF(JQ53&gt;JR53,JQ68,IF(JR53&gt;JQ53,JR68)))*$F$7*$AL68</f>
        <v>0</v>
      </c>
      <c r="PK68" s="75">
        <f>COUNTIF(INDEX($AN$67:$AN$68,,),IF(JT53&gt;JU53,JT68,IF(JU53&gt;JT53,JU68)))*$F$7*$AL68</f>
        <v>0</v>
      </c>
      <c r="PL68" s="75">
        <f>COUNTIF(INDEX($AN$67:$AN$68,,),IF(JW53&gt;JX53,JW68,IF(JX53&gt;JW53,JX68)))*$F$7*$AL68</f>
        <v>0</v>
      </c>
      <c r="PM68" s="75">
        <f>COUNTIF(INDEX($AN$67:$AN$68,,),IF(JZ53&gt;KA53,JZ68,IF(KA53&gt;JZ53,KA68)))*$F$7*$AL68</f>
        <v>0</v>
      </c>
      <c r="PN68" s="75">
        <f>COUNTIF(INDEX($AN$67:$AN$68,,),IF(KC53&gt;KD53,KC68,IF(KD53&gt;KC53,KD68)))*$F$7*$AL68</f>
        <v>0</v>
      </c>
      <c r="PO68" s="75">
        <f>COUNTIF(INDEX($AN$67:$AN$68,,),IF(KF53&gt;KG53,KF68,IF(KG53&gt;KF53,KG68)))*$F$7*$AL68</f>
        <v>0</v>
      </c>
      <c r="PP68" s="75">
        <f>COUNTIF(INDEX($AN$67:$AN$68,,),IF(KI53&gt;KJ53,KI68,IF(KJ53&gt;KI53,KJ68)))*$F$7*$AL68</f>
        <v>0</v>
      </c>
      <c r="PQ68" s="75">
        <f>COUNTIF(INDEX($AN$67:$AN$68,,),IF(KL53&gt;KM53,KL68,IF(KM53&gt;KL53,KM68)))*$F$7*$AL68</f>
        <v>0</v>
      </c>
      <c r="PR68" s="75">
        <f>COUNTIF(INDEX($AN$67:$AN$68,,),IF(KO53&gt;KP53,KO68,IF(KP53&gt;KO53,KP68)))*$F$7*$AL68</f>
        <v>0</v>
      </c>
      <c r="PS68" s="75">
        <f>COUNTIF(INDEX($AN$67:$AN$68,,),IF(KR53&gt;KS53,KR68,IF(KS53&gt;KR53,KS68)))*$F$7*$AL68</f>
        <v>0</v>
      </c>
      <c r="PT68" s="75">
        <f>COUNTIF(INDEX($AN$67:$AN$68,,),IF(KU53&gt;KV53,KU68,IF(KV53&gt;KU53,KV68)))*$F$7*$AL68</f>
        <v>0</v>
      </c>
      <c r="PU68" s="75">
        <f>COUNTIF(INDEX($AN$67:$AN$68,,),IF(KX53&gt;KY53,KX68,IF(KY53&gt;KX53,KY68)))*$F$7*$AL68</f>
        <v>0</v>
      </c>
      <c r="PV68" s="75">
        <f>COUNTIF(INDEX($AN$67:$AN$68,,),IF(LA53&gt;LB53,LA68,IF(LB53&gt;LA53,LB68)))*$F$7*$AL68</f>
        <v>0</v>
      </c>
      <c r="PW68" s="75">
        <f>COUNTIF(INDEX($AN$67:$AN$68,,),IF(LD53&gt;LE53,LD68,IF(LE53&gt;LD53,LE68)))*$F$7*$AL68</f>
        <v>0</v>
      </c>
      <c r="PX68" s="75">
        <f>COUNTIF(INDEX($AN$67:$AN$68,,),IF(LG53&gt;LH53,LG68,IF(LH53&gt;LG53,LH68)))*$F$7*$AL68</f>
        <v>0</v>
      </c>
      <c r="PY68" s="75">
        <f>COUNTIF(INDEX($AN$67:$AN$68,,),IF(LJ53&gt;LK53,LJ68,IF(LK53&gt;LJ53,LK68)))*$F$7*$AL68</f>
        <v>0</v>
      </c>
      <c r="PZ68" s="75">
        <f>COUNTIF(INDEX($AN$67:$AN$68,,),IF(LM53&gt;LN53,LM68,IF(LN53&gt;LM53,LN68)))*$F$7*$AL68</f>
        <v>0</v>
      </c>
      <c r="QA68" s="75">
        <f>COUNTIF(INDEX($AN$67:$AN$68,,),IF(LP53&gt;LQ53,LP68,IF(LQ53&gt;LP53,LQ68)))*$F$7*$AL68</f>
        <v>0</v>
      </c>
      <c r="QB68" s="75">
        <f>COUNTIF(INDEX($AN$67:$AN$68,,),IF(LS53&gt;LT53,LS68,IF(LT53&gt;LS53,LT68)))*$F$7*$AL68</f>
        <v>0</v>
      </c>
      <c r="QC68" s="75">
        <f>COUNTIF(INDEX($AN$67:$AN$68,,),IF(LV53&gt;LW53,LV68,IF(LW53&gt;LV53,LW68)))*$F$7*$AL68</f>
        <v>0</v>
      </c>
      <c r="QD68" s="75">
        <f>COUNTIF(INDEX($AN$67:$AN$68,,),IF(LY53&gt;LZ53,LY68,IF(LZ53&gt;LY53,LZ68)))*$F$7*$AL68</f>
        <v>0</v>
      </c>
      <c r="QE68" s="75">
        <f>COUNTIF(INDEX($AN$67:$AN$68,,),IF(MB53&gt;MC53,MB68,IF(MC53&gt;MB53,MC68)))*$F$7*$AL68</f>
        <v>0</v>
      </c>
      <c r="QF68" s="75">
        <f>COUNTIF(INDEX($AN$67:$AN$68,,),IF(ME53&gt;MF53,ME68,IF(MF53&gt;ME53,MF68)))*$F$7*$AL68</f>
        <v>0</v>
      </c>
      <c r="QG68" s="13"/>
      <c r="QH68" s="13"/>
      <c r="QN68" s="13">
        <f>RANK(QQ68,$QQ$4:$QQ$69)+COUNTIF(QQ$4:QQ68,QQ68)-1</f>
        <v>65</v>
      </c>
      <c r="QO68" s="29">
        <f t="array" ref="QO68">SUM(IF(QQ68&lt;$QQ$4:$QQ$69,1/COUNTIF($QQ$4:$QQ$69,$QQ$4:$QQ$69)))+1</f>
        <v>1</v>
      </c>
      <c r="QP68" s="11" t="str">
        <f>Sheet3!R66</f>
        <v>T. Priskin (Hungary)</v>
      </c>
      <c r="QQ68" s="13">
        <f t="shared" si="226"/>
        <v>0</v>
      </c>
      <c r="QR68" s="10"/>
    </row>
    <row r="69" spans="1:460">
      <c r="A69" s="158"/>
      <c r="B69" s="158"/>
      <c r="C69" s="158"/>
      <c r="D69" s="158"/>
      <c r="E69" s="158"/>
      <c r="F69" s="158"/>
      <c r="J69" s="10">
        <f t="shared" si="222"/>
        <v>66</v>
      </c>
      <c r="K69" s="39" t="str">
        <f>IFERROR(IF(L69="","",IF(ISNUMBER(MATCH(HLOOKUP($J69,$MK$74:$QF$89,($QG$79-$QG$74+1),0),K$4:K68,0)),"",HLOOKUP($J69,$MK$74:$QF$89,($QG$79-$QG$74+1),0))),"")</f>
        <v/>
      </c>
      <c r="L69" s="40" t="str">
        <f t="shared" si="215"/>
        <v/>
      </c>
      <c r="M69" s="41" t="str">
        <f t="array" ref="M69">IFERROR(IF(HLOOKUP($J69,$MK$74:$QF$89,($QG$83-$QG$74+1),0)=0,"",HLOOKUP($J69,$MK$74:$QF$89,($QG$83-$QG$74+1),0)),0)</f>
        <v/>
      </c>
      <c r="N69" s="10"/>
      <c r="O69" s="10">
        <f t="shared" si="223"/>
        <v>66</v>
      </c>
      <c r="P69" s="39" t="str">
        <f>IFERROR(IF(Q69="","",IF(ISNUMBER(MATCH(HLOOKUP($T69,$MK$75:$OP$89,($QG$80-$QG$75+1),0),P$4:P68,0)),"",HLOOKUP($T69,$MK$75:$OP$89,($QG$80-$QG$75+1),0))),"")</f>
        <v/>
      </c>
      <c r="Q69" s="40" t="str">
        <f t="shared" si="217"/>
        <v/>
      </c>
      <c r="R69" s="41" t="str">
        <f t="array" ref="R69">IFERROR(IF(HLOOKUP($O69,$MK$75:$QF$89,($QG$89-$QG$75+1),0)=0,"",HLOOKUP($O69,$MK$75:$QF$89,($QG$89-$QG$75+1),0)),0)</f>
        <v/>
      </c>
      <c r="S69" s="10"/>
      <c r="T69" s="10">
        <f t="shared" si="224"/>
        <v>66</v>
      </c>
      <c r="U69" s="39" t="str">
        <f>IFERROR(IF(V69="","",IF(ISNUMBER(MATCH(HLOOKUP($O69,$MK$76:$QF$89,($QG$81-$QG$76+1),0),U$4:U68,0)),"",HLOOKUP($O69,$MK$76:$QF$89,($QG$81-$QG$76+1),0))),"")</f>
        <v/>
      </c>
      <c r="V69" s="40" t="str">
        <f t="shared" si="431"/>
        <v/>
      </c>
      <c r="W69" s="41" t="str">
        <f t="array" ref="W69">IFERROR(IF(HLOOKUP($T69,$MK$76:$QF$89,($QG$87-$QG$76+1),0)=0,"",HLOOKUP($T69,$MK$76:$QF$89,($QG$87-$QG$76+1),0)),0)</f>
        <v/>
      </c>
      <c r="Y69" s="9">
        <v>38</v>
      </c>
      <c r="Z69" s="39" t="str">
        <f>IFERROR(IF(AA69="","",IF(ISNUMBER(MATCH(VLOOKUP($Y70,$QN$4:$QQ$69,2,0),Z$31:Z68,0)),"",VLOOKUP($Y70,$QN$4:$QQ$69,2,0))),"")</f>
        <v/>
      </c>
      <c r="AA69" s="40" t="str">
        <f t="shared" si="428"/>
        <v/>
      </c>
      <c r="AB69" s="42" t="str">
        <f t="shared" si="429"/>
        <v/>
      </c>
      <c r="AC69" s="43" t="str">
        <f t="shared" si="430"/>
        <v/>
      </c>
      <c r="AE69" s="29">
        <f t="array" ref="AE69">IFERROR(SUM(IF(AG69&lt;$AG$4:$AG$69,1/COUNTIF($AG$4:$AG$69,$AG$4:$AG$69)))+1,0)</f>
        <v>1</v>
      </c>
      <c r="AF69" s="44" t="str">
        <f>Sheet3!R67</f>
        <v>W. Rooney (England)</v>
      </c>
      <c r="AG69" s="45">
        <v>0</v>
      </c>
      <c r="AH69" s="29">
        <f t="shared" ref="AH69:AH72" si="432">IF(AE69=1,$F$11,0)</f>
        <v>15</v>
      </c>
      <c r="AL69" s="13">
        <f t="shared" si="427"/>
        <v>1</v>
      </c>
      <c r="AM69" s="80" t="s">
        <v>2579</v>
      </c>
      <c r="AN69" s="80" t="str">
        <f>IFERROR(VLOOKUP('Euro 2016'!BB81,Sheet2!$A:$B,2,0),"")</f>
        <v>Germany</v>
      </c>
      <c r="AO69" s="80"/>
      <c r="AP69" s="80"/>
      <c r="AQ69" s="81"/>
      <c r="AR69" s="81"/>
      <c r="AT69" s="82"/>
      <c r="AU69" s="83"/>
      <c r="AV69" s="55"/>
      <c r="AW69" s="84"/>
      <c r="AX69" s="85"/>
      <c r="AY69" s="55"/>
      <c r="AZ69" s="82"/>
      <c r="BA69" s="83"/>
      <c r="BB69" s="55"/>
      <c r="BC69" s="84"/>
      <c r="BD69" s="85"/>
      <c r="BE69" s="55"/>
      <c r="BF69" s="82"/>
      <c r="BG69" s="83"/>
      <c r="BH69" s="55"/>
      <c r="BI69" s="84"/>
      <c r="BJ69" s="85"/>
      <c r="BK69" s="55"/>
      <c r="BL69" s="82"/>
      <c r="BM69" s="83"/>
      <c r="BN69" s="55"/>
      <c r="BO69" s="84"/>
      <c r="BP69" s="85"/>
      <c r="BQ69" s="55"/>
      <c r="BR69" s="82"/>
      <c r="BS69" s="83"/>
      <c r="BT69" s="55"/>
      <c r="BU69" s="84"/>
      <c r="BV69" s="85"/>
      <c r="BW69" s="55"/>
      <c r="BX69" s="82"/>
      <c r="BY69" s="83"/>
      <c r="BZ69" s="55"/>
      <c r="CA69" s="84"/>
      <c r="CB69" s="85"/>
      <c r="CC69" s="55"/>
      <c r="CD69" s="82"/>
      <c r="CE69" s="83"/>
      <c r="CF69" s="55"/>
      <c r="CG69" s="84"/>
      <c r="CH69" s="85"/>
      <c r="CI69" s="55"/>
      <c r="CJ69" s="82"/>
      <c r="CK69" s="83"/>
      <c r="CL69" s="55"/>
      <c r="CM69" s="84"/>
      <c r="CN69" s="85"/>
      <c r="CO69" s="55"/>
      <c r="CP69" s="82"/>
      <c r="CQ69" s="83"/>
      <c r="CR69" s="55"/>
      <c r="CS69" s="84"/>
      <c r="CT69" s="85"/>
      <c r="CU69" s="55"/>
      <c r="CV69" s="82"/>
      <c r="CW69" s="83"/>
      <c r="CX69" s="55"/>
      <c r="CY69" s="84"/>
      <c r="CZ69" s="85"/>
      <c r="DA69" s="55"/>
      <c r="DB69" s="82"/>
      <c r="DC69" s="83"/>
      <c r="DD69" s="55"/>
      <c r="DE69" s="84"/>
      <c r="DF69" s="85"/>
      <c r="DG69" s="55"/>
      <c r="DH69" s="82"/>
      <c r="DI69" s="83"/>
      <c r="DJ69" s="55"/>
      <c r="DK69" s="84"/>
      <c r="DL69" s="85"/>
      <c r="DM69" s="55"/>
      <c r="DN69" s="82"/>
      <c r="DO69" s="83"/>
      <c r="DP69" s="55"/>
      <c r="DQ69" s="84"/>
      <c r="DR69" s="85"/>
      <c r="DS69" s="55"/>
      <c r="DT69" s="82"/>
      <c r="DU69" s="83"/>
      <c r="DV69" s="55"/>
      <c r="DW69" s="84"/>
      <c r="DX69" s="85"/>
      <c r="DY69" s="55"/>
      <c r="DZ69" s="82"/>
      <c r="EA69" s="83"/>
      <c r="EB69" s="55"/>
      <c r="EC69" s="84"/>
      <c r="ED69" s="85"/>
      <c r="EE69" s="55"/>
      <c r="EF69" s="82"/>
      <c r="EG69" s="83"/>
      <c r="EH69" s="55"/>
      <c r="EI69" s="84"/>
      <c r="EJ69" s="85"/>
      <c r="EK69" s="55"/>
      <c r="EL69" s="82"/>
      <c r="EM69" s="83"/>
      <c r="EN69" s="55"/>
      <c r="EO69" s="84"/>
      <c r="EP69" s="85"/>
      <c r="EQ69" s="55"/>
      <c r="ER69" s="82"/>
      <c r="ES69" s="83"/>
      <c r="ET69" s="55"/>
      <c r="EU69" s="84"/>
      <c r="EV69" s="85"/>
      <c r="EW69" s="55"/>
      <c r="EX69" s="82"/>
      <c r="EY69" s="83"/>
      <c r="EZ69" s="55"/>
      <c r="FA69" s="84"/>
      <c r="FB69" s="85"/>
      <c r="FC69" s="55"/>
      <c r="FD69" s="82"/>
      <c r="FE69" s="83"/>
      <c r="FF69" s="55"/>
      <c r="FG69" s="84"/>
      <c r="FH69" s="85"/>
      <c r="FI69" s="55"/>
      <c r="FJ69" s="82"/>
      <c r="FK69" s="83"/>
      <c r="FL69" s="55"/>
      <c r="FM69" s="84"/>
      <c r="FN69" s="85"/>
      <c r="FO69" s="55"/>
      <c r="FP69" s="82"/>
      <c r="FQ69" s="83"/>
      <c r="FR69" s="55"/>
      <c r="FS69" s="84"/>
      <c r="FT69" s="85"/>
      <c r="FU69" s="55"/>
      <c r="FV69" s="82"/>
      <c r="FW69" s="83"/>
      <c r="FX69" s="55"/>
      <c r="FY69" s="84"/>
      <c r="FZ69" s="85"/>
      <c r="GA69" s="55"/>
      <c r="GB69" s="82"/>
      <c r="GC69" s="83"/>
      <c r="GD69" s="55"/>
      <c r="GE69" s="84"/>
      <c r="GF69" s="85"/>
      <c r="GG69" s="55"/>
      <c r="GH69" s="82"/>
      <c r="GI69" s="83"/>
      <c r="GJ69" s="55"/>
      <c r="GK69" s="84"/>
      <c r="GL69" s="85"/>
      <c r="GM69" s="55"/>
      <c r="GN69" s="82"/>
      <c r="GO69" s="83"/>
      <c r="GP69" s="55"/>
      <c r="GQ69" s="84"/>
      <c r="GR69" s="85"/>
      <c r="GS69" s="55"/>
      <c r="GT69" s="82"/>
      <c r="GU69" s="83"/>
      <c r="GV69" s="55"/>
      <c r="GW69" s="84"/>
      <c r="GX69" s="85"/>
      <c r="GY69" s="55"/>
      <c r="GZ69" s="82"/>
      <c r="HA69" s="83"/>
      <c r="HB69" s="55"/>
      <c r="HC69" s="84"/>
      <c r="HD69" s="85"/>
      <c r="HE69" s="55"/>
      <c r="HF69" s="82"/>
      <c r="HG69" s="83"/>
      <c r="HH69" s="55"/>
      <c r="HI69" s="84"/>
      <c r="HJ69" s="85"/>
      <c r="HK69" s="55"/>
      <c r="HL69" s="82"/>
      <c r="HM69" s="83"/>
      <c r="HN69" s="55"/>
      <c r="HO69" s="84"/>
      <c r="HP69" s="85"/>
      <c r="HQ69" s="55"/>
      <c r="HR69" s="82"/>
      <c r="HS69" s="83"/>
      <c r="HT69" s="55"/>
      <c r="HU69" s="84"/>
      <c r="HV69" s="85"/>
      <c r="HW69" s="55"/>
      <c r="HX69" s="82"/>
      <c r="HY69" s="83"/>
      <c r="HZ69" s="55"/>
      <c r="IA69" s="84"/>
      <c r="IB69" s="85"/>
      <c r="IC69" s="55"/>
      <c r="ID69" s="82"/>
      <c r="IE69" s="83"/>
      <c r="IF69" s="55"/>
      <c r="IG69" s="84"/>
      <c r="IH69" s="85"/>
      <c r="II69" s="55"/>
      <c r="IJ69" s="82"/>
      <c r="IK69" s="83"/>
      <c r="IL69" s="55"/>
      <c r="IM69" s="84"/>
      <c r="IN69" s="85"/>
      <c r="IO69" s="55"/>
      <c r="IP69" s="82"/>
      <c r="IQ69" s="83"/>
      <c r="IR69" s="55"/>
      <c r="IS69" s="84"/>
      <c r="IT69" s="85"/>
      <c r="IU69" s="55"/>
      <c r="IV69" s="82"/>
      <c r="IW69" s="83"/>
      <c r="IX69" s="55"/>
      <c r="IY69" s="84"/>
      <c r="IZ69" s="85"/>
      <c r="JA69" s="55"/>
      <c r="JB69" s="82"/>
      <c r="JC69" s="83"/>
      <c r="JD69" s="55"/>
      <c r="JE69" s="84"/>
      <c r="JF69" s="85"/>
      <c r="JG69" s="55"/>
      <c r="JH69" s="82"/>
      <c r="JI69" s="83"/>
      <c r="JJ69" s="55"/>
      <c r="JK69" s="84"/>
      <c r="JL69" s="85"/>
      <c r="JM69" s="55"/>
      <c r="JN69" s="82"/>
      <c r="JO69" s="83"/>
      <c r="JP69" s="55"/>
      <c r="JQ69" s="84"/>
      <c r="JR69" s="85"/>
      <c r="JS69" s="55"/>
      <c r="JT69" s="82"/>
      <c r="JU69" s="83"/>
      <c r="JV69" s="55"/>
      <c r="JW69" s="84"/>
      <c r="JX69" s="85"/>
      <c r="JY69" s="55"/>
      <c r="JZ69" s="82"/>
      <c r="KA69" s="83"/>
      <c r="KB69" s="55"/>
      <c r="KC69" s="84"/>
      <c r="KD69" s="85"/>
      <c r="KE69" s="55"/>
      <c r="KF69" s="82"/>
      <c r="KG69" s="83"/>
      <c r="KH69" s="55"/>
      <c r="KI69" s="84"/>
      <c r="KJ69" s="85"/>
      <c r="KK69" s="55"/>
      <c r="KL69" s="82"/>
      <c r="KM69" s="83"/>
      <c r="KN69" s="55"/>
      <c r="KO69" s="84"/>
      <c r="KP69" s="85"/>
      <c r="KQ69" s="55"/>
      <c r="KR69" s="82"/>
      <c r="KS69" s="83"/>
      <c r="KT69" s="55"/>
      <c r="KU69" s="84"/>
      <c r="KV69" s="85"/>
      <c r="KW69" s="55"/>
      <c r="KX69" s="82"/>
      <c r="KY69" s="83"/>
      <c r="KZ69" s="55"/>
      <c r="LA69" s="84"/>
      <c r="LB69" s="85"/>
      <c r="LC69" s="55"/>
      <c r="LD69" s="82"/>
      <c r="LE69" s="83"/>
      <c r="LF69" s="55"/>
      <c r="LG69" s="84"/>
      <c r="LH69" s="85"/>
      <c r="LI69" s="55"/>
      <c r="LJ69" s="82"/>
      <c r="LK69" s="83"/>
      <c r="LL69" s="55"/>
      <c r="LM69" s="84"/>
      <c r="LN69" s="85"/>
      <c r="LO69" s="55"/>
      <c r="LP69" s="82"/>
      <c r="LQ69" s="83"/>
      <c r="LR69" s="55"/>
      <c r="LS69" s="84"/>
      <c r="LT69" s="85"/>
      <c r="LU69" s="55"/>
      <c r="LV69" s="82"/>
      <c r="LW69" s="83"/>
      <c r="LX69" s="55"/>
      <c r="LY69" s="84"/>
      <c r="LZ69" s="85"/>
      <c r="MA69" s="55"/>
      <c r="MB69" s="82"/>
      <c r="MC69" s="83"/>
      <c r="MD69" s="55"/>
      <c r="ME69" s="84"/>
      <c r="MF69" s="85"/>
      <c r="MG69" s="55"/>
      <c r="MH69" s="55"/>
      <c r="MI69" s="55"/>
      <c r="MJ69" s="55"/>
      <c r="MK69" s="81">
        <f>COUNTIF(INDEX($AN$69,,),IF(AT54&gt;AU54,AT69,IF(AU54&gt;AT54,AU69)))*$F$7*$AL69</f>
        <v>0</v>
      </c>
      <c r="ML69" s="81">
        <f>COUNTIF(INDEX($AN$69,,),IF(AW54&gt;AX54,AW69,IF(AX54&gt;AW54,AX69)))*$F$7*$AL69</f>
        <v>0</v>
      </c>
      <c r="MM69" s="81">
        <f>COUNTIF(INDEX($AN$69,,),IF(AZ54&gt;BA54,AZ69,IF(BA54&gt;AZ54,BA69)))*$F$7*$AL69</f>
        <v>0</v>
      </c>
      <c r="MN69" s="81">
        <f>COUNTIF(INDEX($AN$69,,),IF(BC54&gt;BD54,BC69,IF(BD54&gt;BC54,BD69)))*$F$7*$AL69</f>
        <v>0</v>
      </c>
      <c r="MO69" s="81">
        <f>COUNTIF(INDEX($AN$69,,),IF(BF54&gt;BG54,BF69,IF(BG54&gt;BF54,BG69)))*$F$7*$AL69</f>
        <v>0</v>
      </c>
      <c r="MP69" s="81">
        <f>COUNTIF(INDEX($AN$69,,),IF(BI54&gt;BJ54,BI69,IF(BJ54&gt;BI54,BJ69)))*$F$7*$AL69</f>
        <v>0</v>
      </c>
      <c r="MQ69" s="81">
        <f>COUNTIF(INDEX($AN$69,,),IF(BL54&gt;BM54,BL69,IF(BM54&gt;BL54,BM69)))*$F$7*$AL69</f>
        <v>0</v>
      </c>
      <c r="MR69" s="81">
        <f>COUNTIF(INDEX($AN$69,,),IF(BO54&gt;BP54,BO69,IF(BP54&gt;BO54,BP69)))*$F$7*$AL69</f>
        <v>0</v>
      </c>
      <c r="MS69" s="81">
        <f>COUNTIF(INDEX($AN$69,,),IF(BR54&gt;BS54,BR69,IF(BS54&gt;BR54,BS69)))*$F$7*$AL69</f>
        <v>0</v>
      </c>
      <c r="MT69" s="81">
        <f>COUNTIF(INDEX($AN$69,,),IF(BU54&gt;BV54,BU69,IF(BV54&gt;BU54,BV69)))*$F$7*$AL69</f>
        <v>0</v>
      </c>
      <c r="MU69" s="81">
        <f>COUNTIF(INDEX($AN$69,,),IF(BX54&gt;BY54,BX69,IF(BY54&gt;BX54,BY69)))*$F$7*$AL69</f>
        <v>0</v>
      </c>
      <c r="MV69" s="81">
        <f>COUNTIF(INDEX($AN$69,,),IF(CA54&gt;CB54,CA69,IF(CB54&gt;CA54,CB69)))*$F$7*$AL69</f>
        <v>0</v>
      </c>
      <c r="MW69" s="81">
        <f>COUNTIF(INDEX($AN$69,,),IF(CD54&gt;CE54,CD69,IF(CE54&gt;CD54,CE69)))*$F$7*$AL69</f>
        <v>0</v>
      </c>
      <c r="MX69" s="81">
        <f>COUNTIF(INDEX($AN$69,,),IF(CG54&gt;CH54,CG69,IF(CH54&gt;CG54,CH69)))*$F$7*$AL69</f>
        <v>0</v>
      </c>
      <c r="MY69" s="81">
        <f>COUNTIF(INDEX($AN$69,,),IF(CJ54&gt;CK54,CJ69,IF(CK54&gt;CJ54,CK69)))*$F$7*$AL69</f>
        <v>0</v>
      </c>
      <c r="MZ69" s="81">
        <f>COUNTIF(INDEX($AN$69,,),IF(CM54&gt;CN54,CM69,IF(CN54&gt;CM54,CN69)))*$F$7*$AL69</f>
        <v>0</v>
      </c>
      <c r="NA69" s="81">
        <f>COUNTIF(INDEX($AN$69,,),IF(CP54&gt;CQ54,CP69,IF(CQ54&gt;CP54,CQ69)))*$F$7*$AL69</f>
        <v>0</v>
      </c>
      <c r="NB69" s="81">
        <f>COUNTIF(INDEX($AN$69,,),IF(CS54&gt;CT54,CS69,IF(CT54&gt;CS54,CT69)))*$F$7*$AL69</f>
        <v>0</v>
      </c>
      <c r="NC69" s="81">
        <f>COUNTIF(INDEX($AN$69,,),IF(CV54&gt;CW54,CV69,IF(CW54&gt;CV54,CW69)))*$F$7*$AL69</f>
        <v>0</v>
      </c>
      <c r="ND69" s="81">
        <f>COUNTIF(INDEX($AN$69,,),IF(CY54&gt;CZ54,CY69,IF(CZ54&gt;CY54,CZ69)))*$F$7*$AL69</f>
        <v>0</v>
      </c>
      <c r="NE69" s="81">
        <f>COUNTIF(INDEX($AN$69,,),IF(DB54&gt;DC54,DB69,IF(DC54&gt;DB54,DC69)))*$F$7*$AL69</f>
        <v>0</v>
      </c>
      <c r="NF69" s="81">
        <f>COUNTIF(INDEX($AN$69,,),IF(DE54&gt;DF54,DE69,IF(DF54&gt;DE54,DF69)))*$F$7*$AL69</f>
        <v>0</v>
      </c>
      <c r="NG69" s="81">
        <f>COUNTIF(INDEX($AN$69,,),IF(DH54&gt;DI54,DH69,IF(DI54&gt;DH54,DI69)))*$F$7*$AL69</f>
        <v>0</v>
      </c>
      <c r="NH69" s="81">
        <f>COUNTIF(INDEX($AN$69,,),IF(DK54&gt;DL54,DK69,IF(DL54&gt;DK54,DL69)))*$F$7*$AL69</f>
        <v>0</v>
      </c>
      <c r="NI69" s="81">
        <f>COUNTIF(INDEX($AN$69,,),IF(DN54&gt;DO54,DN69,IF(DO54&gt;DN54,DO69)))*$F$7*$AL69</f>
        <v>0</v>
      </c>
      <c r="NJ69" s="81">
        <f>COUNTIF(INDEX($AN$69,,),IF(DQ54&gt;DR54,DQ69,IF(DR54&gt;DQ54,DR69)))*$F$7*$AL69</f>
        <v>0</v>
      </c>
      <c r="NK69" s="81">
        <f>COUNTIF(INDEX($AN$69,,),IF(DT54&gt;DU54,DT69,IF(DU54&gt;DT54,DU69)))*$F$7*$AL69</f>
        <v>0</v>
      </c>
      <c r="NL69" s="81">
        <f>COUNTIF(INDEX($AN$69,,),IF(DW54&gt;DX54,DW69,IF(DX54&gt;DW54,DX69)))*$F$7*$AL69</f>
        <v>0</v>
      </c>
      <c r="NM69" s="81">
        <f>COUNTIF(INDEX($AN$69,,),IF(DZ54&gt;EA54,DZ69,IF(EA54&gt;DZ54,EA69)))*$F$7*$AL69</f>
        <v>0</v>
      </c>
      <c r="NN69" s="81">
        <f>COUNTIF(INDEX($AN$69,,),IF(EC54&gt;ED54,EC69,IF(ED54&gt;EC54,ED69)))*$F$7*$AL69</f>
        <v>0</v>
      </c>
      <c r="NO69" s="81">
        <f>COUNTIF(INDEX($AN$69,,),IF(EF54&gt;EG54,EF69,IF(EG54&gt;EF54,EG69)))*$F$7*$AL69</f>
        <v>0</v>
      </c>
      <c r="NP69" s="81">
        <f>COUNTIF(INDEX($AN$69,,),IF(EI54&gt;EJ54,EI69,IF(EJ54&gt;EI54,EJ69)))*$F$7*$AL69</f>
        <v>0</v>
      </c>
      <c r="NQ69" s="81">
        <f>COUNTIF(INDEX($AN$69,,),IF(EL54&gt;EM54,EL69,IF(EM54&gt;EL54,EM69)))*$F$7*$AL69</f>
        <v>0</v>
      </c>
      <c r="NR69" s="81">
        <f>COUNTIF(INDEX($AN$69,,),IF(EO54&gt;EP54,EO69,IF(EP54&gt;EO54,EP69)))*$F$7*$AL69</f>
        <v>0</v>
      </c>
      <c r="NS69" s="81">
        <f>COUNTIF(INDEX($AN$69,,),IF(ER54&gt;ES54,ER69,IF(ES54&gt;ER54,ES69)))*$F$7*$AL69</f>
        <v>0</v>
      </c>
      <c r="NT69" s="81">
        <f>COUNTIF(INDEX($AN$69,,),IF(EU54&gt;EV54,EU69,IF(EV54&gt;EU54,EV69)))*$F$7*$AL69</f>
        <v>0</v>
      </c>
      <c r="NU69" s="81">
        <f>COUNTIF(INDEX($AN$69,,),IF(EX54&gt;EY54,EX69,IF(EY54&gt;EX54,EY69)))*$F$7*$AL69</f>
        <v>0</v>
      </c>
      <c r="NV69" s="81">
        <f>COUNTIF(INDEX($AN$69,,),IF(FA54&gt;FB54,FA69,IF(FB54&gt;FA54,FB69)))*$F$7*$AL69</f>
        <v>0</v>
      </c>
      <c r="NW69" s="81">
        <f>COUNTIF(INDEX($AN$69,,),IF(FD54&gt;FE54,FD69,IF(FE54&gt;FD54,FE69)))*$F$7*$AL69</f>
        <v>0</v>
      </c>
      <c r="NX69" s="81">
        <f>COUNTIF(INDEX($AN$69,,),IF(FG54&gt;FH54,FG69,IF(FH54&gt;FG54,FH69)))*$F$7*$AL69</f>
        <v>0</v>
      </c>
      <c r="NY69" s="81">
        <f>COUNTIF(INDEX($AN$69,,),IF(FJ54&gt;FK54,FJ69,IF(FK54&gt;FJ54,FK69)))*$F$7*$AL69</f>
        <v>0</v>
      </c>
      <c r="NZ69" s="81">
        <f>COUNTIF(INDEX($AN$69,,),IF(FM54&gt;FN54,FM69,IF(FN54&gt;FM54,FN69)))*$F$7*$AL69</f>
        <v>0</v>
      </c>
      <c r="OA69" s="81">
        <f>COUNTIF(INDEX($AN$69,,),IF(FP54&gt;FQ54,FP69,IF(FQ54&gt;FP54,FQ69)))*$F$7*$AL69</f>
        <v>0</v>
      </c>
      <c r="OB69" s="81">
        <f>COUNTIF(INDEX($AN$69,,),IF(FS54&gt;FT54,FS69,IF(FT54&gt;FS54,FT69)))*$F$7*$AL69</f>
        <v>0</v>
      </c>
      <c r="OC69" s="81">
        <f>COUNTIF(INDEX($AN$69,,),IF(FV54&gt;FW54,FV69,IF(FW54&gt;FV54,FW69)))*$F$7*$AL69</f>
        <v>0</v>
      </c>
      <c r="OD69" s="81">
        <f>COUNTIF(INDEX($AN$69,,),IF(FY54&gt;FZ54,FY69,IF(FZ54&gt;FY54,FZ69)))*$F$7*$AL69</f>
        <v>0</v>
      </c>
      <c r="OE69" s="81">
        <f>COUNTIF(INDEX($AN$69,,),IF(GB54&gt;GC54,GB69,IF(GC54&gt;GB54,GC69)))*$F$7*$AL69</f>
        <v>0</v>
      </c>
      <c r="OF69" s="81">
        <f>COUNTIF(INDEX($AN$69,,),IF(GE54&gt;GF54,GE69,IF(GF54&gt;GE54,GF69)))*$F$7*$AL69</f>
        <v>0</v>
      </c>
      <c r="OG69" s="81">
        <f>COUNTIF(INDEX($AN$69,,),IF(GH54&gt;GI54,GH69,IF(GI54&gt;GH54,GI69)))*$F$7*$AL69</f>
        <v>0</v>
      </c>
      <c r="OH69" s="81">
        <f>COUNTIF(INDEX($AN$69,,),IF(GK54&gt;GL54,GK69,IF(GL54&gt;GK54,GL69)))*$F$7*$AL69</f>
        <v>0</v>
      </c>
      <c r="OI69" s="81">
        <f>COUNTIF(INDEX($AN$69,,),IF(GN54&gt;GO54,GN69,IF(GO54&gt;GN54,GO69)))*$F$7*$AL69</f>
        <v>0</v>
      </c>
      <c r="OJ69" s="81">
        <f>COUNTIF(INDEX($AN$69,,),IF(GQ54&gt;GR54,GQ69,IF(GR54&gt;GQ54,GR69)))*$F$7*$AL69</f>
        <v>0</v>
      </c>
      <c r="OK69" s="81">
        <f>COUNTIF(INDEX($AN$69,,),IF(GT54&gt;GU54,GT69,IF(GU54&gt;GT54,GU69)))*$F$7*$AL69</f>
        <v>0</v>
      </c>
      <c r="OL69" s="81">
        <f>COUNTIF(INDEX($AN$69,,),IF(GW54&gt;GX54,GW69,IF(GX54&gt;GW54,GX69)))*$F$7*$AL69</f>
        <v>0</v>
      </c>
      <c r="OM69" s="81">
        <f>COUNTIF(INDEX($AN$69,,),IF(GZ54&gt;HA54,GZ69,IF(HA54&gt;GZ54,HA69)))*$F$7*$AL69</f>
        <v>0</v>
      </c>
      <c r="ON69" s="81">
        <f>COUNTIF(INDEX($AN$69,,),IF(HC54&gt;HD54,HC69,IF(HD54&gt;HC54,HD69)))*$F$7*$AL69</f>
        <v>0</v>
      </c>
      <c r="OO69" s="81">
        <f>COUNTIF(INDEX($AN$69,,),IF(HF54&gt;HG54,HF69,IF(HG54&gt;HF54,HG69)))*$F$7*$AL69</f>
        <v>0</v>
      </c>
      <c r="OP69" s="81">
        <f>COUNTIF(INDEX($AN$69,,),IF(HI54&gt;HJ54,HI69,IF(HJ54&gt;HI54,HJ69)))*$F$7*$AL69</f>
        <v>0</v>
      </c>
      <c r="OQ69" s="81">
        <f>COUNTIF(INDEX($AN$69,,),IF(HL54&gt;HM54,HL69,IF(HM54&gt;HL54,HM69)))*$F$7*$AL69</f>
        <v>0</v>
      </c>
      <c r="OR69" s="81">
        <f>COUNTIF(INDEX($AN$69,,),IF(HO54&gt;HP54,HO69,IF(HP54&gt;HO54,HP69)))*$F$7*$AL69</f>
        <v>0</v>
      </c>
      <c r="OS69" s="81">
        <f>COUNTIF(INDEX($AN$69,,),IF(HR54&gt;HS54,HR69,IF(HS54&gt;HR54,HS69)))*$F$7*$AL69</f>
        <v>0</v>
      </c>
      <c r="OT69" s="81">
        <f>COUNTIF(INDEX($AN$69,,),IF(HU54&gt;HV54,HU69,IF(HV54&gt;HU54,HV69)))*$F$7*$AL69</f>
        <v>0</v>
      </c>
      <c r="OU69" s="81">
        <f>COUNTIF(INDEX($AN$69,,),IF(HX54&gt;HY54,HX69,IF(HY54&gt;HX54,HY69)))*$F$7*$AL69</f>
        <v>0</v>
      </c>
      <c r="OV69" s="81">
        <f>COUNTIF(INDEX($AN$69,,),IF(IA54&gt;IB54,IA69,IF(IB54&gt;IA54,IB69)))*$F$7*$AL69</f>
        <v>0</v>
      </c>
      <c r="OW69" s="81">
        <f>COUNTIF(INDEX($AN$69,,),IF(ID54&gt;IE54,ID69,IF(IE54&gt;ID54,IE69)))*$F$7*$AL69</f>
        <v>0</v>
      </c>
      <c r="OX69" s="81">
        <f>COUNTIF(INDEX($AN$69,,),IF(IG54&gt;IH54,IG69,IF(IH54&gt;IG54,IH69)))*$F$7*$AL69</f>
        <v>0</v>
      </c>
      <c r="OY69" s="81">
        <f>COUNTIF(INDEX($AN$69,,),IF(IJ54&gt;IK54,IJ69,IF(IK54&gt;IJ54,IK69)))*$F$7*$AL69</f>
        <v>0</v>
      </c>
      <c r="OZ69" s="81">
        <f>COUNTIF(INDEX($AN$69,,),IF(IM54&gt;IN54,IM69,IF(IN54&gt;IM54,IN69)))*$F$7*$AL69</f>
        <v>0</v>
      </c>
      <c r="PA69" s="81">
        <f>COUNTIF(INDEX($AN$69,,),IF(IP54&gt;IQ54,IP69,IF(IQ54&gt;IP54,IQ69)))*$F$7*$AL69</f>
        <v>0</v>
      </c>
      <c r="PB69" s="81">
        <f>COUNTIF(INDEX($AN$69,,),IF(IS54&gt;IT54,IS69,IF(IT54&gt;IS54,IT69)))*$F$7*$AL69</f>
        <v>0</v>
      </c>
      <c r="PC69" s="81">
        <f>COUNTIF(INDEX($AN$69,,),IF(IV54&gt;IW54,IV69,IF(IW54&gt;IV54,IW69)))*$F$7*$AL69</f>
        <v>0</v>
      </c>
      <c r="PD69" s="81">
        <f>COUNTIF(INDEX($AN$69,,),IF(IY54&gt;IZ54,IY69,IF(IZ54&gt;IY54,IZ69)))*$F$7*$AL69</f>
        <v>0</v>
      </c>
      <c r="PE69" s="81">
        <f>COUNTIF(INDEX($AN$69,,),IF(JB54&gt;JC54,JB69,IF(JC54&gt;JB54,JC69)))*$F$7*$AL69</f>
        <v>0</v>
      </c>
      <c r="PF69" s="81">
        <f>COUNTIF(INDEX($AN$69,,),IF(JE54&gt;JF54,JE69,IF(JF54&gt;JE54,JF69)))*$F$7*$AL69</f>
        <v>0</v>
      </c>
      <c r="PG69" s="81">
        <f>COUNTIF(INDEX($AN$69,,),IF(JH54&gt;JI54,JH69,IF(JI54&gt;JH54,JI69)))*$F$7*$AL69</f>
        <v>0</v>
      </c>
      <c r="PH69" s="81">
        <f>COUNTIF(INDEX($AN$69,,),IF(JK54&gt;JL54,JK69,IF(JL54&gt;JK54,JL69)))*$F$7*$AL69</f>
        <v>0</v>
      </c>
      <c r="PI69" s="81">
        <f>COUNTIF(INDEX($AN$69,,),IF(JN54&gt;JO54,JN69,IF(JO54&gt;JN54,JO69)))*$F$7*$AL69</f>
        <v>0</v>
      </c>
      <c r="PJ69" s="81">
        <f>COUNTIF(INDEX($AN$69,,),IF(JQ54&gt;JR54,JQ69,IF(JR54&gt;JQ54,JR69)))*$F$7*$AL69</f>
        <v>0</v>
      </c>
      <c r="PK69" s="81">
        <f>COUNTIF(INDEX($AN$69,,),IF(JT54&gt;JU54,JT69,IF(JU54&gt;JT54,JU69)))*$F$7*$AL69</f>
        <v>0</v>
      </c>
      <c r="PL69" s="81">
        <f>COUNTIF(INDEX($AN$69,,),IF(JW54&gt;JX54,JW69,IF(JX54&gt;JW54,JX69)))*$F$7*$AL69</f>
        <v>0</v>
      </c>
      <c r="PM69" s="81">
        <f>COUNTIF(INDEX($AN$69,,),IF(JZ54&gt;KA54,JZ69,IF(KA54&gt;JZ54,KA69)))*$F$7*$AL69</f>
        <v>0</v>
      </c>
      <c r="PN69" s="81">
        <f>COUNTIF(INDEX($AN$69,,),IF(KC54&gt;KD54,KC69,IF(KD54&gt;KC54,KD69)))*$F$7*$AL69</f>
        <v>0</v>
      </c>
      <c r="PO69" s="81">
        <f>COUNTIF(INDEX($AN$69,,),IF(KF54&gt;KG54,KF69,IF(KG54&gt;KF54,KG69)))*$F$7*$AL69</f>
        <v>0</v>
      </c>
      <c r="PP69" s="81">
        <f>COUNTIF(INDEX($AN$69,,),IF(KI54&gt;KJ54,KI69,IF(KJ54&gt;KI54,KJ69)))*$F$7*$AL69</f>
        <v>0</v>
      </c>
      <c r="PQ69" s="81">
        <f>COUNTIF(INDEX($AN$69,,),IF(KL54&gt;KM54,KL69,IF(KM54&gt;KL54,KM69)))*$F$7*$AL69</f>
        <v>0</v>
      </c>
      <c r="PR69" s="81">
        <f>COUNTIF(INDEX($AN$69,,),IF(KO54&gt;KP54,KO69,IF(KP54&gt;KO54,KP69)))*$F$7*$AL69</f>
        <v>0</v>
      </c>
      <c r="PS69" s="81">
        <f>COUNTIF(INDEX($AN$69,,),IF(KR54&gt;KS54,KR69,IF(KS54&gt;KR54,KS69)))*$F$7*$AL69</f>
        <v>0</v>
      </c>
      <c r="PT69" s="81">
        <f>COUNTIF(INDEX($AN$69,,),IF(KU54&gt;KV54,KU69,IF(KV54&gt;KU54,KV69)))*$F$7*$AL69</f>
        <v>0</v>
      </c>
      <c r="PU69" s="81">
        <f>COUNTIF(INDEX($AN$69,,),IF(KX54&gt;KY54,KX69,IF(KY54&gt;KX54,KY69)))*$F$7*$AL69</f>
        <v>0</v>
      </c>
      <c r="PV69" s="81">
        <f>COUNTIF(INDEX($AN$69,,),IF(LA54&gt;LB54,LA69,IF(LB54&gt;LA54,LB69)))*$F$7*$AL69</f>
        <v>0</v>
      </c>
      <c r="PW69" s="81">
        <f>COUNTIF(INDEX($AN$69,,),IF(LD54&gt;LE54,LD69,IF(LE54&gt;LD54,LE69)))*$F$7*$AL69</f>
        <v>0</v>
      </c>
      <c r="PX69" s="81">
        <f>COUNTIF(INDEX($AN$69,,),IF(LG54&gt;LH54,LG69,IF(LH54&gt;LG54,LH69)))*$F$7*$AL69</f>
        <v>0</v>
      </c>
      <c r="PY69" s="81">
        <f>COUNTIF(INDEX($AN$69,,),IF(LJ54&gt;LK54,LJ69,IF(LK54&gt;LJ54,LK69)))*$F$7*$AL69</f>
        <v>0</v>
      </c>
      <c r="PZ69" s="81">
        <f>COUNTIF(INDEX($AN$69,,),IF(LM54&gt;LN54,LM69,IF(LN54&gt;LM54,LN69)))*$F$7*$AL69</f>
        <v>0</v>
      </c>
      <c r="QA69" s="81">
        <f>COUNTIF(INDEX($AN$69,,),IF(LP54&gt;LQ54,LP69,IF(LQ54&gt;LP54,LQ69)))*$F$7*$AL69</f>
        <v>0</v>
      </c>
      <c r="QB69" s="81">
        <f>COUNTIF(INDEX($AN$69,,),IF(LS54&gt;LT54,LS69,IF(LT54&gt;LS54,LT69)))*$F$7*$AL69</f>
        <v>0</v>
      </c>
      <c r="QC69" s="81">
        <f>COUNTIF(INDEX($AN$69,,),IF(LV54&gt;LW54,LV69,IF(LW54&gt;LV54,LW69)))*$F$7*$AL69</f>
        <v>0</v>
      </c>
      <c r="QD69" s="81">
        <f>COUNTIF(INDEX($AN$69,,),IF(LY54&gt;LZ54,LY69,IF(LZ54&gt;LY54,LZ69)))*$F$7*$AL69</f>
        <v>0</v>
      </c>
      <c r="QE69" s="81">
        <f>COUNTIF(INDEX($AN$69,,),IF(MB54&gt;MC54,MB69,IF(MC54&gt;MB54,MC69)))*$F$7*$AL69</f>
        <v>0</v>
      </c>
      <c r="QF69" s="81">
        <f>COUNTIF(INDEX($AN$69,,),IF(ME54&gt;MF54,ME69,IF(MF54&gt;ME54,MF69)))*$F$7*$AL69</f>
        <v>0</v>
      </c>
      <c r="QG69" s="13"/>
      <c r="QH69" s="13"/>
      <c r="QN69" s="13">
        <f>RANK(QQ69,$QQ$4:$QQ$69)+COUNTIF(QQ$4:QQ69,QQ69)-1</f>
        <v>66</v>
      </c>
      <c r="QO69" s="29">
        <f t="array" ref="QO69">SUM(IF(QQ69&lt;$QQ$4:$QQ$69,1/COUNTIF($QQ$4:$QQ$69,$QQ$4:$QQ$69)))+1</f>
        <v>1</v>
      </c>
      <c r="QP69" s="11" t="str">
        <f>Sheet3!R67</f>
        <v>W. Rooney (England)</v>
      </c>
      <c r="QQ69" s="13">
        <f t="shared" si="226"/>
        <v>0</v>
      </c>
      <c r="QR69" s="10"/>
    </row>
    <row r="70" spans="1:460">
      <c r="A70" s="158"/>
      <c r="B70" s="158"/>
      <c r="C70" s="158"/>
      <c r="D70" s="158"/>
      <c r="E70" s="158"/>
      <c r="F70" s="158"/>
      <c r="J70" s="10">
        <f t="shared" si="222"/>
        <v>67</v>
      </c>
      <c r="K70" s="39" t="str">
        <f>IFERROR(IF(L70="","",IF(ISNUMBER(MATCH(HLOOKUP($J70,$MK$74:$QF$89,($QG$79-$QG$74+1),0),K$4:K69,0)),"",HLOOKUP($J70,$MK$74:$QF$89,($QG$79-$QG$74+1),0))),"")</f>
        <v/>
      </c>
      <c r="L70" s="40" t="str">
        <f t="shared" ref="L70:L103" si="433">IFERROR(IF(HLOOKUP($J70,$MK$74:$QF$89,($QG$83-$QG$74+1),0)=0,"",HLOOKUP($J70,$MK$74:$QF$89,($QG$77-$QG$74+1),0)),0)</f>
        <v/>
      </c>
      <c r="M70" s="41" t="str">
        <f t="array" ref="M70">IFERROR(IF(HLOOKUP($J70,$MK$74:$QF$89,($QG$83-$QG$74+1),0)=0,"",HLOOKUP($J70,$MK$74:$QF$89,($QG$83-$QG$74+1),0)),0)</f>
        <v/>
      </c>
      <c r="N70" s="10"/>
      <c r="O70" s="10">
        <f t="shared" si="223"/>
        <v>67</v>
      </c>
      <c r="P70" s="39" t="str">
        <f>IFERROR(IF(Q70="","",IF(ISNUMBER(MATCH(HLOOKUP($T70,$MK$75:$OP$89,($QG$80-$QG$75+1),0),P$4:P69,0)),"",HLOOKUP($T70,$MK$75:$OP$89,($QG$80-$QG$75+1),0))),"")</f>
        <v/>
      </c>
      <c r="Q70" s="40" t="str">
        <f t="shared" ref="Q70:Q103" si="434">IFERROR(IF(HLOOKUP($O70,$MK$75:$QF$89,($QG$89-$QG$75+1),0)=0,"",HLOOKUP($O70,$MK$75:$QF$89,($QG$77-$QG$75+1),0)),0)</f>
        <v/>
      </c>
      <c r="R70" s="41" t="str">
        <f t="array" ref="R70">IFERROR(IF(HLOOKUP($O70,$MK$75:$QF$89,($QG$89-$QG$75+1),0)=0,"",HLOOKUP($O70,$MK$75:$QF$89,($QG$89-$QG$75+1),0)),0)</f>
        <v/>
      </c>
      <c r="S70" s="10"/>
      <c r="T70" s="10">
        <f t="shared" si="224"/>
        <v>67</v>
      </c>
      <c r="U70" s="39" t="str">
        <f>IFERROR(IF(V70="","",IF(ISNUMBER(MATCH(HLOOKUP($O70,$MK$76:$QF$89,($QG$81-$QG$76+1),0),U$4:U69,0)),"",HLOOKUP($O70,$MK$76:$QF$89,($QG$81-$QG$76+1),0))),"")</f>
        <v/>
      </c>
      <c r="V70" s="40" t="str">
        <f t="shared" si="431"/>
        <v/>
      </c>
      <c r="W70" s="41" t="str">
        <f t="array" ref="W70">IFERROR(IF(HLOOKUP($T70,$MK$76:$QF$89,($QG$87-$QG$76+1),0)=0,"",HLOOKUP($T70,$MK$76:$QF$89,($QG$87-$QG$76+1),0)),0)</f>
        <v/>
      </c>
      <c r="Y70" s="9">
        <v>39</v>
      </c>
      <c r="Z70" s="39" t="str">
        <f>IFERROR(IF(AA70="","",IF(ISNUMBER(MATCH(VLOOKUP($Y71,$QN$4:$QQ$69,2,0),Z$31:Z69,0)),"",VLOOKUP($Y71,$QN$4:$QQ$69,2,0))),"")</f>
        <v/>
      </c>
      <c r="AA70" s="40" t="str">
        <f t="shared" si="428"/>
        <v/>
      </c>
      <c r="AB70" s="42" t="str">
        <f t="shared" si="429"/>
        <v/>
      </c>
      <c r="AC70" s="43" t="str">
        <f t="shared" si="430"/>
        <v/>
      </c>
      <c r="AE70" s="29">
        <f t="array" ref="AE70">IFERROR(SUM(IF(AG70&lt;$AG$4:$AG$69,1/COUNTIF($AG$4:$AG$69,$AG$4:$AG$69)))+1,0)</f>
        <v>1</v>
      </c>
      <c r="AF70" s="44" t="str">
        <f>Sheet3!R68</f>
        <v>X. Shaqiri (Switzerland)</v>
      </c>
      <c r="AG70" s="45">
        <v>0</v>
      </c>
      <c r="AH70" s="29">
        <f t="shared" si="432"/>
        <v>15</v>
      </c>
      <c r="AL70" s="13">
        <f>IF(SUM($AL$4:$AL$69)=66,1,0)</f>
        <v>1</v>
      </c>
      <c r="AN70" s="11" t="str">
        <f>IFERROR(VLOOKUP('Euro 2016'!R64,Sheet2!$A:$B,2,0),"")</f>
        <v>Wales</v>
      </c>
      <c r="AT70" s="46"/>
      <c r="AU70" s="47"/>
      <c r="AV70" s="55"/>
      <c r="AW70" s="48"/>
      <c r="AX70" s="49"/>
      <c r="AY70" s="55"/>
      <c r="AZ70" s="46"/>
      <c r="BA70" s="47"/>
      <c r="BB70" s="55"/>
      <c r="BC70" s="48"/>
      <c r="BD70" s="49"/>
      <c r="BE70" s="55"/>
      <c r="BF70" s="46"/>
      <c r="BG70" s="47"/>
      <c r="BH70" s="55"/>
      <c r="BI70" s="48"/>
      <c r="BJ70" s="49"/>
      <c r="BK70" s="55"/>
      <c r="BL70" s="46"/>
      <c r="BM70" s="47"/>
      <c r="BN70" s="55"/>
      <c r="BO70" s="48"/>
      <c r="BP70" s="49"/>
      <c r="BQ70" s="55"/>
      <c r="BR70" s="46"/>
      <c r="BS70" s="47"/>
      <c r="BT70" s="55"/>
      <c r="BU70" s="48"/>
      <c r="BV70" s="49"/>
      <c r="BW70" s="55"/>
      <c r="BX70" s="46"/>
      <c r="BY70" s="47"/>
      <c r="BZ70" s="55"/>
      <c r="CA70" s="48"/>
      <c r="CB70" s="49"/>
      <c r="CC70" s="55"/>
      <c r="CD70" s="46"/>
      <c r="CE70" s="47"/>
      <c r="CF70" s="55"/>
      <c r="CG70" s="48"/>
      <c r="CH70" s="49"/>
      <c r="CI70" s="55"/>
      <c r="CJ70" s="46"/>
      <c r="CK70" s="47"/>
      <c r="CL70" s="55"/>
      <c r="CM70" s="48"/>
      <c r="CN70" s="49"/>
      <c r="CO70" s="55"/>
      <c r="CP70" s="46"/>
      <c r="CQ70" s="47"/>
      <c r="CR70" s="55"/>
      <c r="CS70" s="48"/>
      <c r="CT70" s="49"/>
      <c r="CU70" s="55"/>
      <c r="CV70" s="46"/>
      <c r="CW70" s="47"/>
      <c r="CX70" s="55"/>
      <c r="CY70" s="48"/>
      <c r="CZ70" s="49"/>
      <c r="DA70" s="55"/>
      <c r="DB70" s="46"/>
      <c r="DC70" s="47"/>
      <c r="DD70" s="55"/>
      <c r="DE70" s="48"/>
      <c r="DF70" s="49"/>
      <c r="DG70" s="55"/>
      <c r="DH70" s="46"/>
      <c r="DI70" s="47"/>
      <c r="DJ70" s="55"/>
      <c r="DK70" s="48"/>
      <c r="DL70" s="49"/>
      <c r="DM70" s="55"/>
      <c r="DN70" s="46"/>
      <c r="DO70" s="47"/>
      <c r="DP70" s="55"/>
      <c r="DQ70" s="48"/>
      <c r="DR70" s="49"/>
      <c r="DS70" s="55"/>
      <c r="DT70" s="46"/>
      <c r="DU70" s="47"/>
      <c r="DV70" s="55"/>
      <c r="DW70" s="48"/>
      <c r="DX70" s="49"/>
      <c r="DY70" s="55"/>
      <c r="DZ70" s="46"/>
      <c r="EA70" s="47"/>
      <c r="EB70" s="55"/>
      <c r="EC70" s="48"/>
      <c r="ED70" s="49"/>
      <c r="EE70" s="55"/>
      <c r="EF70" s="46"/>
      <c r="EG70" s="47"/>
      <c r="EH70" s="55"/>
      <c r="EI70" s="48"/>
      <c r="EJ70" s="49"/>
      <c r="EK70" s="55"/>
      <c r="EL70" s="46"/>
      <c r="EM70" s="47"/>
      <c r="EN70" s="55"/>
      <c r="EO70" s="48"/>
      <c r="EP70" s="49"/>
      <c r="EQ70" s="55"/>
      <c r="ER70" s="46"/>
      <c r="ES70" s="47"/>
      <c r="ET70" s="55"/>
      <c r="EU70" s="48"/>
      <c r="EV70" s="49"/>
      <c r="EW70" s="55"/>
      <c r="EX70" s="46"/>
      <c r="EY70" s="47"/>
      <c r="EZ70" s="55"/>
      <c r="FA70" s="48"/>
      <c r="FB70" s="49"/>
      <c r="FC70" s="55"/>
      <c r="FD70" s="46"/>
      <c r="FE70" s="47"/>
      <c r="FF70" s="55"/>
      <c r="FG70" s="48"/>
      <c r="FH70" s="49"/>
      <c r="FI70" s="55"/>
      <c r="FJ70" s="46"/>
      <c r="FK70" s="47"/>
      <c r="FL70" s="55"/>
      <c r="FM70" s="48"/>
      <c r="FN70" s="49"/>
      <c r="FO70" s="55"/>
      <c r="FP70" s="46"/>
      <c r="FQ70" s="47"/>
      <c r="FR70" s="55"/>
      <c r="FS70" s="48"/>
      <c r="FT70" s="49"/>
      <c r="FU70" s="55"/>
      <c r="FV70" s="46"/>
      <c r="FW70" s="47"/>
      <c r="FX70" s="55"/>
      <c r="FY70" s="48"/>
      <c r="FZ70" s="49"/>
      <c r="GA70" s="55"/>
      <c r="GB70" s="46"/>
      <c r="GC70" s="47"/>
      <c r="GD70" s="55"/>
      <c r="GE70" s="48"/>
      <c r="GF70" s="49"/>
      <c r="GG70" s="55"/>
      <c r="GH70" s="46"/>
      <c r="GI70" s="47"/>
      <c r="GJ70" s="55"/>
      <c r="GK70" s="48"/>
      <c r="GL70" s="49"/>
      <c r="GM70" s="55"/>
      <c r="GN70" s="46"/>
      <c r="GO70" s="47"/>
      <c r="GP70" s="55"/>
      <c r="GQ70" s="48"/>
      <c r="GR70" s="49"/>
      <c r="GS70" s="55"/>
      <c r="GT70" s="46"/>
      <c r="GU70" s="47"/>
      <c r="GV70" s="55"/>
      <c r="GW70" s="48"/>
      <c r="GX70" s="49"/>
      <c r="GY70" s="55"/>
      <c r="GZ70" s="46"/>
      <c r="HA70" s="47"/>
      <c r="HB70" s="55"/>
      <c r="HC70" s="48"/>
      <c r="HD70" s="49"/>
      <c r="HE70" s="55"/>
      <c r="HF70" s="46"/>
      <c r="HG70" s="47"/>
      <c r="HH70" s="55"/>
      <c r="HI70" s="48"/>
      <c r="HJ70" s="49"/>
      <c r="HK70" s="55"/>
      <c r="HL70" s="46"/>
      <c r="HM70" s="47"/>
      <c r="HN70" s="55"/>
      <c r="HO70" s="48"/>
      <c r="HP70" s="49"/>
      <c r="HQ70" s="55"/>
      <c r="HR70" s="46"/>
      <c r="HS70" s="47"/>
      <c r="HT70" s="55"/>
      <c r="HU70" s="48"/>
      <c r="HV70" s="49"/>
      <c r="HW70" s="55"/>
      <c r="HX70" s="46"/>
      <c r="HY70" s="47"/>
      <c r="HZ70" s="55"/>
      <c r="IA70" s="48"/>
      <c r="IB70" s="49"/>
      <c r="IC70" s="55"/>
      <c r="ID70" s="46"/>
      <c r="IE70" s="47"/>
      <c r="IF70" s="55"/>
      <c r="IG70" s="48"/>
      <c r="IH70" s="49"/>
      <c r="II70" s="55"/>
      <c r="IJ70" s="46"/>
      <c r="IK70" s="47"/>
      <c r="IL70" s="55"/>
      <c r="IM70" s="48"/>
      <c r="IN70" s="49"/>
      <c r="IO70" s="55"/>
      <c r="IP70" s="46"/>
      <c r="IQ70" s="47"/>
      <c r="IR70" s="55"/>
      <c r="IS70" s="48"/>
      <c r="IT70" s="49"/>
      <c r="IU70" s="55"/>
      <c r="IV70" s="46"/>
      <c r="IW70" s="47"/>
      <c r="IX70" s="55"/>
      <c r="IY70" s="48"/>
      <c r="IZ70" s="49"/>
      <c r="JA70" s="55"/>
      <c r="JB70" s="46"/>
      <c r="JC70" s="47"/>
      <c r="JD70" s="55"/>
      <c r="JE70" s="48"/>
      <c r="JF70" s="49"/>
      <c r="JG70" s="55"/>
      <c r="JH70" s="46"/>
      <c r="JI70" s="47"/>
      <c r="JJ70" s="55"/>
      <c r="JK70" s="48"/>
      <c r="JL70" s="49"/>
      <c r="JM70" s="55"/>
      <c r="JN70" s="46"/>
      <c r="JO70" s="47"/>
      <c r="JP70" s="55"/>
      <c r="JQ70" s="48"/>
      <c r="JR70" s="49"/>
      <c r="JS70" s="55"/>
      <c r="JT70" s="46"/>
      <c r="JU70" s="47"/>
      <c r="JV70" s="55"/>
      <c r="JW70" s="48"/>
      <c r="JX70" s="49"/>
      <c r="JY70" s="55"/>
      <c r="JZ70" s="46"/>
      <c r="KA70" s="47"/>
      <c r="KB70" s="55"/>
      <c r="KC70" s="48"/>
      <c r="KD70" s="49"/>
      <c r="KE70" s="55"/>
      <c r="KF70" s="46"/>
      <c r="KG70" s="47"/>
      <c r="KH70" s="55"/>
      <c r="KI70" s="48"/>
      <c r="KJ70" s="49"/>
      <c r="KK70" s="55"/>
      <c r="KL70" s="46"/>
      <c r="KM70" s="47"/>
      <c r="KN70" s="55"/>
      <c r="KO70" s="48"/>
      <c r="KP70" s="49"/>
      <c r="KQ70" s="55"/>
      <c r="KR70" s="46"/>
      <c r="KS70" s="47"/>
      <c r="KT70" s="55"/>
      <c r="KU70" s="48"/>
      <c r="KV70" s="49"/>
      <c r="KW70" s="55"/>
      <c r="KX70" s="46"/>
      <c r="KY70" s="47"/>
      <c r="KZ70" s="55"/>
      <c r="LA70" s="48"/>
      <c r="LB70" s="49"/>
      <c r="LC70" s="55"/>
      <c r="LD70" s="46"/>
      <c r="LE70" s="47"/>
      <c r="LF70" s="55"/>
      <c r="LG70" s="48"/>
      <c r="LH70" s="49"/>
      <c r="LI70" s="55"/>
      <c r="LJ70" s="46"/>
      <c r="LK70" s="47"/>
      <c r="LL70" s="55"/>
      <c r="LM70" s="48"/>
      <c r="LN70" s="49"/>
      <c r="LO70" s="55"/>
      <c r="LP70" s="46"/>
      <c r="LQ70" s="47"/>
      <c r="LR70" s="55"/>
      <c r="LS70" s="48"/>
      <c r="LT70" s="49"/>
      <c r="LU70" s="55"/>
      <c r="LV70" s="46"/>
      <c r="LW70" s="47"/>
      <c r="LX70" s="55"/>
      <c r="LY70" s="48"/>
      <c r="LZ70" s="49"/>
      <c r="MA70" s="55"/>
      <c r="MB70" s="46"/>
      <c r="MC70" s="47"/>
      <c r="MD70" s="55"/>
      <c r="ME70" s="48"/>
      <c r="MF70" s="49"/>
      <c r="MG70" s="55"/>
      <c r="MH70" s="55"/>
      <c r="MI70" s="55"/>
      <c r="MJ70" s="55"/>
      <c r="MK70" s="13">
        <f>IFERROR(VLOOKUP(INDEX($AT$70:$MF$70,,MATCH(MK$1,$AT$2:$MF$2,0)),$QT$4:$QU$26,2,0)*$AL70,0)</f>
        <v>0</v>
      </c>
      <c r="ML70" s="13">
        <f t="shared" ref="ML70:OW70" si="435">IFERROR(VLOOKUP(INDEX($AT$70:$MF$70,,MATCH(ML$1,$AT$2:$MF$2,0)),$QT$4:$QU$26,2,0)*$AL70,0)</f>
        <v>0</v>
      </c>
      <c r="MM70" s="13">
        <f t="shared" si="435"/>
        <v>0</v>
      </c>
      <c r="MN70" s="13">
        <f t="shared" si="435"/>
        <v>0</v>
      </c>
      <c r="MO70" s="13">
        <f t="shared" si="435"/>
        <v>0</v>
      </c>
      <c r="MP70" s="13">
        <f t="shared" si="435"/>
        <v>0</v>
      </c>
      <c r="MQ70" s="13">
        <f t="shared" si="435"/>
        <v>0</v>
      </c>
      <c r="MR70" s="13">
        <f t="shared" si="435"/>
        <v>0</v>
      </c>
      <c r="MS70" s="13">
        <f t="shared" si="435"/>
        <v>0</v>
      </c>
      <c r="MT70" s="13">
        <f t="shared" si="435"/>
        <v>0</v>
      </c>
      <c r="MU70" s="13">
        <f t="shared" si="435"/>
        <v>0</v>
      </c>
      <c r="MV70" s="13">
        <f t="shared" si="435"/>
        <v>0</v>
      </c>
      <c r="MW70" s="13">
        <f t="shared" si="435"/>
        <v>0</v>
      </c>
      <c r="MX70" s="13">
        <f t="shared" si="435"/>
        <v>0</v>
      </c>
      <c r="MY70" s="13">
        <f t="shared" si="435"/>
        <v>0</v>
      </c>
      <c r="MZ70" s="13">
        <f t="shared" si="435"/>
        <v>0</v>
      </c>
      <c r="NA70" s="13">
        <f t="shared" si="435"/>
        <v>0</v>
      </c>
      <c r="NB70" s="13">
        <f t="shared" si="435"/>
        <v>0</v>
      </c>
      <c r="NC70" s="13">
        <f t="shared" si="435"/>
        <v>0</v>
      </c>
      <c r="ND70" s="13">
        <f t="shared" si="435"/>
        <v>0</v>
      </c>
      <c r="NE70" s="13">
        <f t="shared" si="435"/>
        <v>0</v>
      </c>
      <c r="NF70" s="13">
        <f t="shared" si="435"/>
        <v>0</v>
      </c>
      <c r="NG70" s="13">
        <f t="shared" si="435"/>
        <v>0</v>
      </c>
      <c r="NH70" s="13">
        <f t="shared" si="435"/>
        <v>0</v>
      </c>
      <c r="NI70" s="13">
        <f t="shared" si="435"/>
        <v>0</v>
      </c>
      <c r="NJ70" s="13">
        <f t="shared" si="435"/>
        <v>0</v>
      </c>
      <c r="NK70" s="13">
        <f t="shared" si="435"/>
        <v>0</v>
      </c>
      <c r="NL70" s="13">
        <f t="shared" si="435"/>
        <v>0</v>
      </c>
      <c r="NM70" s="13">
        <f t="shared" si="435"/>
        <v>0</v>
      </c>
      <c r="NN70" s="13">
        <f t="shared" si="435"/>
        <v>0</v>
      </c>
      <c r="NO70" s="13">
        <f t="shared" si="435"/>
        <v>0</v>
      </c>
      <c r="NP70" s="13">
        <f t="shared" si="435"/>
        <v>0</v>
      </c>
      <c r="NQ70" s="13">
        <f t="shared" si="435"/>
        <v>0</v>
      </c>
      <c r="NR70" s="13">
        <f t="shared" si="435"/>
        <v>0</v>
      </c>
      <c r="NS70" s="13">
        <f t="shared" si="435"/>
        <v>0</v>
      </c>
      <c r="NT70" s="13">
        <f t="shared" si="435"/>
        <v>0</v>
      </c>
      <c r="NU70" s="13">
        <f t="shared" si="435"/>
        <v>0</v>
      </c>
      <c r="NV70" s="13">
        <f t="shared" si="435"/>
        <v>0</v>
      </c>
      <c r="NW70" s="13">
        <f t="shared" si="435"/>
        <v>0</v>
      </c>
      <c r="NX70" s="13">
        <f t="shared" si="435"/>
        <v>0</v>
      </c>
      <c r="NY70" s="13">
        <f t="shared" si="435"/>
        <v>0</v>
      </c>
      <c r="NZ70" s="13">
        <f t="shared" si="435"/>
        <v>0</v>
      </c>
      <c r="OA70" s="13">
        <f t="shared" si="435"/>
        <v>0</v>
      </c>
      <c r="OB70" s="13">
        <f t="shared" si="435"/>
        <v>0</v>
      </c>
      <c r="OC70" s="13">
        <f t="shared" si="435"/>
        <v>0</v>
      </c>
      <c r="OD70" s="13">
        <f t="shared" si="435"/>
        <v>0</v>
      </c>
      <c r="OE70" s="13">
        <f t="shared" si="435"/>
        <v>0</v>
      </c>
      <c r="OF70" s="13">
        <f t="shared" si="435"/>
        <v>0</v>
      </c>
      <c r="OG70" s="13">
        <f t="shared" si="435"/>
        <v>0</v>
      </c>
      <c r="OH70" s="13">
        <f t="shared" si="435"/>
        <v>0</v>
      </c>
      <c r="OI70" s="13">
        <f t="shared" si="435"/>
        <v>0</v>
      </c>
      <c r="OJ70" s="13">
        <f t="shared" si="435"/>
        <v>0</v>
      </c>
      <c r="OK70" s="13">
        <f t="shared" si="435"/>
        <v>0</v>
      </c>
      <c r="OL70" s="13">
        <f t="shared" si="435"/>
        <v>0</v>
      </c>
      <c r="OM70" s="13">
        <f t="shared" si="435"/>
        <v>0</v>
      </c>
      <c r="ON70" s="13">
        <f t="shared" si="435"/>
        <v>0</v>
      </c>
      <c r="OO70" s="13">
        <f t="shared" si="435"/>
        <v>0</v>
      </c>
      <c r="OP70" s="13">
        <f t="shared" si="435"/>
        <v>0</v>
      </c>
      <c r="OQ70" s="13">
        <f t="shared" si="435"/>
        <v>0</v>
      </c>
      <c r="OR70" s="13">
        <f t="shared" si="435"/>
        <v>0</v>
      </c>
      <c r="OS70" s="13">
        <f t="shared" si="435"/>
        <v>0</v>
      </c>
      <c r="OT70" s="13">
        <f t="shared" si="435"/>
        <v>0</v>
      </c>
      <c r="OU70" s="13">
        <f t="shared" si="435"/>
        <v>0</v>
      </c>
      <c r="OV70" s="13">
        <f t="shared" si="435"/>
        <v>0</v>
      </c>
      <c r="OW70" s="13">
        <f t="shared" si="435"/>
        <v>0</v>
      </c>
      <c r="OX70" s="13">
        <f t="shared" ref="OX70:QF70" si="436">IFERROR(VLOOKUP(INDEX($AT$70:$MF$70,,MATCH(OX$1,$AT$2:$MF$2,0)),$QT$4:$QU$26,2,0)*$AL70,0)</f>
        <v>0</v>
      </c>
      <c r="OY70" s="13">
        <f t="shared" si="436"/>
        <v>0</v>
      </c>
      <c r="OZ70" s="13">
        <f t="shared" si="436"/>
        <v>0</v>
      </c>
      <c r="PA70" s="13">
        <f t="shared" si="436"/>
        <v>0</v>
      </c>
      <c r="PB70" s="13">
        <f t="shared" si="436"/>
        <v>0</v>
      </c>
      <c r="PC70" s="13">
        <f t="shared" si="436"/>
        <v>0</v>
      </c>
      <c r="PD70" s="13">
        <f t="shared" si="436"/>
        <v>0</v>
      </c>
      <c r="PE70" s="13">
        <f t="shared" si="436"/>
        <v>0</v>
      </c>
      <c r="PF70" s="13">
        <f t="shared" si="436"/>
        <v>0</v>
      </c>
      <c r="PG70" s="13">
        <f t="shared" si="436"/>
        <v>0</v>
      </c>
      <c r="PH70" s="13">
        <f t="shared" si="436"/>
        <v>0</v>
      </c>
      <c r="PI70" s="13">
        <f t="shared" si="436"/>
        <v>0</v>
      </c>
      <c r="PJ70" s="13">
        <f t="shared" si="436"/>
        <v>0</v>
      </c>
      <c r="PK70" s="13">
        <f t="shared" si="436"/>
        <v>0</v>
      </c>
      <c r="PL70" s="13">
        <f t="shared" si="436"/>
        <v>0</v>
      </c>
      <c r="PM70" s="13">
        <f t="shared" si="436"/>
        <v>0</v>
      </c>
      <c r="PN70" s="13">
        <f t="shared" si="436"/>
        <v>0</v>
      </c>
      <c r="PO70" s="13">
        <f t="shared" si="436"/>
        <v>0</v>
      </c>
      <c r="PP70" s="13">
        <f t="shared" si="436"/>
        <v>0</v>
      </c>
      <c r="PQ70" s="13">
        <f t="shared" si="436"/>
        <v>0</v>
      </c>
      <c r="PR70" s="13">
        <f t="shared" si="436"/>
        <v>0</v>
      </c>
      <c r="PS70" s="13">
        <f t="shared" si="436"/>
        <v>0</v>
      </c>
      <c r="PT70" s="13">
        <f t="shared" si="436"/>
        <v>0</v>
      </c>
      <c r="PU70" s="13">
        <f t="shared" si="436"/>
        <v>0</v>
      </c>
      <c r="PV70" s="13">
        <f t="shared" si="436"/>
        <v>0</v>
      </c>
      <c r="PW70" s="13">
        <f t="shared" si="436"/>
        <v>0</v>
      </c>
      <c r="PX70" s="13">
        <f t="shared" si="436"/>
        <v>0</v>
      </c>
      <c r="PY70" s="13">
        <f t="shared" si="436"/>
        <v>0</v>
      </c>
      <c r="PZ70" s="13">
        <f t="shared" si="436"/>
        <v>0</v>
      </c>
      <c r="QA70" s="13">
        <f t="shared" si="436"/>
        <v>0</v>
      </c>
      <c r="QB70" s="13">
        <f t="shared" si="436"/>
        <v>0</v>
      </c>
      <c r="QC70" s="13">
        <f t="shared" si="436"/>
        <v>0</v>
      </c>
      <c r="QD70" s="13">
        <f t="shared" si="436"/>
        <v>0</v>
      </c>
      <c r="QE70" s="13">
        <f t="shared" si="436"/>
        <v>0</v>
      </c>
      <c r="QF70" s="13">
        <f t="shared" si="436"/>
        <v>0</v>
      </c>
      <c r="QG70" s="13"/>
      <c r="QH70" s="13"/>
      <c r="QN70" s="13">
        <f>RANK(QQ70,$QQ$4:$QQ$69)+COUNTIF(QQ$4:QQ70,QQ70)-1</f>
        <v>67</v>
      </c>
      <c r="QO70" s="29">
        <f t="array" ref="QO70">SUM(IF(QQ70&lt;$QQ$4:$QQ$69,1/COUNTIF($QQ$4:$QQ$69,$QQ$4:$QQ$69)))+1</f>
        <v>1</v>
      </c>
      <c r="QP70" s="11" t="str">
        <f>Sheet3!R68</f>
        <v>X. Shaqiri (Switzerland)</v>
      </c>
      <c r="QQ70" s="13">
        <f t="shared" si="226"/>
        <v>0</v>
      </c>
      <c r="QR70" s="10"/>
    </row>
    <row r="71" spans="1:460">
      <c r="A71" s="158"/>
      <c r="B71" s="158"/>
      <c r="C71" s="158"/>
      <c r="D71" s="158"/>
      <c r="E71" s="158"/>
      <c r="F71" s="158"/>
      <c r="J71" s="10">
        <f t="shared" si="222"/>
        <v>68</v>
      </c>
      <c r="K71" s="39" t="str">
        <f>IFERROR(IF(L71="","",IF(ISNUMBER(MATCH(HLOOKUP($J71,$MK$74:$QF$89,($QG$79-$QG$74+1),0),K$4:K70,0)),"",HLOOKUP($J71,$MK$74:$QF$89,($QG$79-$QG$74+1),0))),"")</f>
        <v/>
      </c>
      <c r="L71" s="40" t="str">
        <f t="shared" si="433"/>
        <v/>
      </c>
      <c r="M71" s="41" t="str">
        <f t="array" ref="M71">IFERROR(IF(HLOOKUP($J71,$MK$74:$QF$89,($QG$83-$QG$74+1),0)=0,"",HLOOKUP($J71,$MK$74:$QF$89,($QG$83-$QG$74+1),0)),0)</f>
        <v/>
      </c>
      <c r="N71" s="10"/>
      <c r="O71" s="10">
        <f t="shared" si="223"/>
        <v>68</v>
      </c>
      <c r="P71" s="39" t="str">
        <f>IFERROR(IF(Q71="","",IF(ISNUMBER(MATCH(HLOOKUP($T71,$MK$75:$OP$89,($QG$80-$QG$75+1),0),P$4:P70,0)),"",HLOOKUP($T71,$MK$75:$OP$89,($QG$80-$QG$75+1),0))),"")</f>
        <v/>
      </c>
      <c r="Q71" s="40" t="str">
        <f t="shared" si="434"/>
        <v/>
      </c>
      <c r="R71" s="41" t="str">
        <f t="array" ref="R71">IFERROR(IF(HLOOKUP($O71,$MK$75:$QF$89,($QG$89-$QG$75+1),0)=0,"",HLOOKUP($O71,$MK$75:$QF$89,($QG$89-$QG$75+1),0)),0)</f>
        <v/>
      </c>
      <c r="S71" s="10"/>
      <c r="T71" s="10">
        <f t="shared" si="224"/>
        <v>68</v>
      </c>
      <c r="U71" s="39" t="str">
        <f>IFERROR(IF(V71="","",IF(ISNUMBER(MATCH(HLOOKUP($O71,$MK$76:$QF$89,($QG$81-$QG$76+1),0),U$4:U70,0)),"",HLOOKUP($O71,$MK$76:$QF$89,($QG$81-$QG$76+1),0))),"")</f>
        <v/>
      </c>
      <c r="V71" s="40" t="str">
        <f t="shared" si="431"/>
        <v/>
      </c>
      <c r="W71" s="41" t="str">
        <f t="array" ref="W71">IFERROR(IF(HLOOKUP($T71,$MK$76:$QF$89,($QG$87-$QG$76+1),0)=0,"",HLOOKUP($T71,$MK$76:$QF$89,($QG$87-$QG$76+1),0)),0)</f>
        <v/>
      </c>
      <c r="Y71" s="9">
        <v>40</v>
      </c>
      <c r="Z71" s="39" t="str">
        <f>IFERROR(IF(AA71="","",IF(ISNUMBER(MATCH(VLOOKUP($Y72,$QN$4:$QQ$69,2,0),Z$31:Z70,0)),"",VLOOKUP($Y72,$QN$4:$QQ$69,2,0))),"")</f>
        <v/>
      </c>
      <c r="AA71" s="40" t="str">
        <f t="shared" si="428"/>
        <v/>
      </c>
      <c r="AB71" s="42" t="str">
        <f t="shared" si="429"/>
        <v/>
      </c>
      <c r="AC71" s="43" t="str">
        <f t="shared" si="430"/>
        <v/>
      </c>
      <c r="AE71" s="29">
        <f t="array" ref="AE71">IFERROR(SUM(IF(AG71&lt;$AG$4:$AG$69,1/COUNTIF($AG$4:$AG$69,$AG$4:$AG$69)))+1,0)</f>
        <v>1</v>
      </c>
      <c r="AF71" s="44" t="str">
        <f>Sheet3!R69</f>
        <v>Y. Konoplyanka (Ukraine)</v>
      </c>
      <c r="AG71" s="45">
        <v>0</v>
      </c>
      <c r="AH71" s="29">
        <f t="shared" si="432"/>
        <v>15</v>
      </c>
      <c r="AL71" s="13">
        <f>IF(AND(SUM($AG$4:$AG$69)&lt;&gt;0,SUM($AL$4:$AL$69)=66),1,0)</f>
        <v>0</v>
      </c>
      <c r="AN71" s="11">
        <f>'Euro 2016'!M18</f>
        <v>0</v>
      </c>
      <c r="AT71" s="76"/>
      <c r="AU71" s="77"/>
      <c r="AV71" s="55"/>
      <c r="AW71" s="78"/>
      <c r="AX71" s="79"/>
      <c r="AY71" s="55"/>
      <c r="AZ71" s="76"/>
      <c r="BA71" s="77"/>
      <c r="BB71" s="55"/>
      <c r="BC71" s="78"/>
      <c r="BD71" s="79"/>
      <c r="BE71" s="55"/>
      <c r="BF71" s="76"/>
      <c r="BG71" s="77"/>
      <c r="BH71" s="55"/>
      <c r="BI71" s="78"/>
      <c r="BJ71" s="79"/>
      <c r="BK71" s="55"/>
      <c r="BL71" s="76"/>
      <c r="BM71" s="77"/>
      <c r="BN71" s="55"/>
      <c r="BO71" s="78"/>
      <c r="BP71" s="79"/>
      <c r="BQ71" s="55"/>
      <c r="BR71" s="76"/>
      <c r="BS71" s="77"/>
      <c r="BT71" s="55"/>
      <c r="BU71" s="78"/>
      <c r="BV71" s="79"/>
      <c r="BW71" s="55"/>
      <c r="BX71" s="76"/>
      <c r="BY71" s="77"/>
      <c r="BZ71" s="55"/>
      <c r="CA71" s="78"/>
      <c r="CB71" s="79"/>
      <c r="CC71" s="55"/>
      <c r="CD71" s="76"/>
      <c r="CE71" s="77"/>
      <c r="CF71" s="55"/>
      <c r="CG71" s="78"/>
      <c r="CH71" s="79"/>
      <c r="CI71" s="55"/>
      <c r="CJ71" s="76"/>
      <c r="CK71" s="77"/>
      <c r="CL71" s="55"/>
      <c r="CM71" s="78"/>
      <c r="CN71" s="79"/>
      <c r="CO71" s="55"/>
      <c r="CP71" s="76"/>
      <c r="CQ71" s="77"/>
      <c r="CR71" s="55"/>
      <c r="CS71" s="78"/>
      <c r="CT71" s="79"/>
      <c r="CU71" s="55"/>
      <c r="CV71" s="76"/>
      <c r="CW71" s="77"/>
      <c r="CX71" s="55"/>
      <c r="CY71" s="78"/>
      <c r="CZ71" s="79"/>
      <c r="DA71" s="55"/>
      <c r="DB71" s="76"/>
      <c r="DC71" s="77"/>
      <c r="DD71" s="55"/>
      <c r="DE71" s="78"/>
      <c r="DF71" s="79"/>
      <c r="DG71" s="55"/>
      <c r="DH71" s="76"/>
      <c r="DI71" s="77"/>
      <c r="DJ71" s="55"/>
      <c r="DK71" s="78"/>
      <c r="DL71" s="79"/>
      <c r="DM71" s="55"/>
      <c r="DN71" s="76"/>
      <c r="DO71" s="77"/>
      <c r="DP71" s="55"/>
      <c r="DQ71" s="78"/>
      <c r="DR71" s="79"/>
      <c r="DS71" s="55"/>
      <c r="DT71" s="76"/>
      <c r="DU71" s="77"/>
      <c r="DV71" s="55"/>
      <c r="DW71" s="78"/>
      <c r="DX71" s="79"/>
      <c r="DY71" s="55"/>
      <c r="DZ71" s="76"/>
      <c r="EA71" s="77"/>
      <c r="EB71" s="55"/>
      <c r="EC71" s="78"/>
      <c r="ED71" s="79"/>
      <c r="EE71" s="55"/>
      <c r="EF71" s="76"/>
      <c r="EG71" s="77"/>
      <c r="EH71" s="55"/>
      <c r="EI71" s="78"/>
      <c r="EJ71" s="79"/>
      <c r="EK71" s="55"/>
      <c r="EL71" s="76"/>
      <c r="EM71" s="77"/>
      <c r="EN71" s="55"/>
      <c r="EO71" s="78"/>
      <c r="EP71" s="79"/>
      <c r="EQ71" s="55"/>
      <c r="ER71" s="76"/>
      <c r="ES71" s="77"/>
      <c r="ET71" s="55"/>
      <c r="EU71" s="78"/>
      <c r="EV71" s="79"/>
      <c r="EW71" s="55"/>
      <c r="EX71" s="76"/>
      <c r="EY71" s="77"/>
      <c r="EZ71" s="55"/>
      <c r="FA71" s="78"/>
      <c r="FB71" s="79"/>
      <c r="FC71" s="55"/>
      <c r="FD71" s="76"/>
      <c r="FE71" s="77"/>
      <c r="FF71" s="55"/>
      <c r="FG71" s="78"/>
      <c r="FH71" s="79"/>
      <c r="FI71" s="55"/>
      <c r="FJ71" s="76"/>
      <c r="FK71" s="77"/>
      <c r="FL71" s="55"/>
      <c r="FM71" s="78"/>
      <c r="FN71" s="79"/>
      <c r="FO71" s="55"/>
      <c r="FP71" s="76"/>
      <c r="FQ71" s="77"/>
      <c r="FR71" s="55"/>
      <c r="FS71" s="78"/>
      <c r="FT71" s="79"/>
      <c r="FU71" s="55"/>
      <c r="FV71" s="76"/>
      <c r="FW71" s="77"/>
      <c r="FX71" s="55"/>
      <c r="FY71" s="78"/>
      <c r="FZ71" s="79"/>
      <c r="GA71" s="55"/>
      <c r="GB71" s="76"/>
      <c r="GC71" s="77"/>
      <c r="GD71" s="55"/>
      <c r="GE71" s="78"/>
      <c r="GF71" s="79"/>
      <c r="GG71" s="55"/>
      <c r="GH71" s="76"/>
      <c r="GI71" s="77"/>
      <c r="GJ71" s="55"/>
      <c r="GK71" s="78"/>
      <c r="GL71" s="79"/>
      <c r="GM71" s="55"/>
      <c r="GN71" s="76"/>
      <c r="GO71" s="77"/>
      <c r="GP71" s="55"/>
      <c r="GQ71" s="78"/>
      <c r="GR71" s="79"/>
      <c r="GS71" s="55"/>
      <c r="GT71" s="76"/>
      <c r="GU71" s="77"/>
      <c r="GV71" s="55"/>
      <c r="GW71" s="78"/>
      <c r="GX71" s="79"/>
      <c r="GY71" s="55"/>
      <c r="GZ71" s="76"/>
      <c r="HA71" s="77"/>
      <c r="HB71" s="55"/>
      <c r="HC71" s="78"/>
      <c r="HD71" s="79"/>
      <c r="HE71" s="55"/>
      <c r="HF71" s="76"/>
      <c r="HG71" s="77"/>
      <c r="HH71" s="55"/>
      <c r="HI71" s="78"/>
      <c r="HJ71" s="79"/>
      <c r="HK71" s="55"/>
      <c r="HL71" s="76"/>
      <c r="HM71" s="77"/>
      <c r="HN71" s="55"/>
      <c r="HO71" s="78"/>
      <c r="HP71" s="79"/>
      <c r="HQ71" s="55"/>
      <c r="HR71" s="76"/>
      <c r="HS71" s="77"/>
      <c r="HT71" s="55"/>
      <c r="HU71" s="78"/>
      <c r="HV71" s="79"/>
      <c r="HW71" s="55"/>
      <c r="HX71" s="76"/>
      <c r="HY71" s="77"/>
      <c r="HZ71" s="55"/>
      <c r="IA71" s="78"/>
      <c r="IB71" s="79"/>
      <c r="IC71" s="55"/>
      <c r="ID71" s="76"/>
      <c r="IE71" s="77"/>
      <c r="IF71" s="55"/>
      <c r="IG71" s="78"/>
      <c r="IH71" s="79"/>
      <c r="II71" s="55"/>
      <c r="IJ71" s="76"/>
      <c r="IK71" s="77"/>
      <c r="IL71" s="55"/>
      <c r="IM71" s="78"/>
      <c r="IN71" s="79"/>
      <c r="IO71" s="55"/>
      <c r="IP71" s="76"/>
      <c r="IQ71" s="77"/>
      <c r="IR71" s="55"/>
      <c r="IS71" s="78"/>
      <c r="IT71" s="79"/>
      <c r="IU71" s="55"/>
      <c r="IV71" s="76"/>
      <c r="IW71" s="77"/>
      <c r="IX71" s="55"/>
      <c r="IY71" s="78"/>
      <c r="IZ71" s="79"/>
      <c r="JA71" s="55"/>
      <c r="JB71" s="76"/>
      <c r="JC71" s="77"/>
      <c r="JD71" s="55"/>
      <c r="JE71" s="78"/>
      <c r="JF71" s="79"/>
      <c r="JG71" s="55"/>
      <c r="JH71" s="76"/>
      <c r="JI71" s="77"/>
      <c r="JJ71" s="55"/>
      <c r="JK71" s="78"/>
      <c r="JL71" s="79"/>
      <c r="JM71" s="55"/>
      <c r="JN71" s="76"/>
      <c r="JO71" s="77"/>
      <c r="JP71" s="55"/>
      <c r="JQ71" s="78"/>
      <c r="JR71" s="79"/>
      <c r="JS71" s="55"/>
      <c r="JT71" s="76"/>
      <c r="JU71" s="77"/>
      <c r="JV71" s="55"/>
      <c r="JW71" s="78"/>
      <c r="JX71" s="79"/>
      <c r="JY71" s="55"/>
      <c r="JZ71" s="76"/>
      <c r="KA71" s="77"/>
      <c r="KB71" s="55"/>
      <c r="KC71" s="78"/>
      <c r="KD71" s="79"/>
      <c r="KE71" s="55"/>
      <c r="KF71" s="76"/>
      <c r="KG71" s="77"/>
      <c r="KH71" s="55"/>
      <c r="KI71" s="78"/>
      <c r="KJ71" s="79"/>
      <c r="KK71" s="55"/>
      <c r="KL71" s="76"/>
      <c r="KM71" s="77"/>
      <c r="KN71" s="55"/>
      <c r="KO71" s="78"/>
      <c r="KP71" s="79"/>
      <c r="KQ71" s="55"/>
      <c r="KR71" s="76"/>
      <c r="KS71" s="77"/>
      <c r="KT71" s="55"/>
      <c r="KU71" s="78"/>
      <c r="KV71" s="79"/>
      <c r="KW71" s="55"/>
      <c r="KX71" s="76"/>
      <c r="KY71" s="77"/>
      <c r="KZ71" s="55"/>
      <c r="LA71" s="78"/>
      <c r="LB71" s="79"/>
      <c r="LC71" s="55"/>
      <c r="LD71" s="76"/>
      <c r="LE71" s="77"/>
      <c r="LF71" s="55"/>
      <c r="LG71" s="78"/>
      <c r="LH71" s="79"/>
      <c r="LI71" s="55"/>
      <c r="LJ71" s="76"/>
      <c r="LK71" s="77"/>
      <c r="LL71" s="55"/>
      <c r="LM71" s="78"/>
      <c r="LN71" s="79"/>
      <c r="LO71" s="55"/>
      <c r="LP71" s="76"/>
      <c r="LQ71" s="77"/>
      <c r="LR71" s="55"/>
      <c r="LS71" s="78"/>
      <c r="LT71" s="79"/>
      <c r="LU71" s="55"/>
      <c r="LV71" s="76"/>
      <c r="LW71" s="77"/>
      <c r="LX71" s="55"/>
      <c r="LY71" s="78"/>
      <c r="LZ71" s="79"/>
      <c r="MA71" s="55"/>
      <c r="MB71" s="76"/>
      <c r="MC71" s="77"/>
      <c r="MD71" s="55"/>
      <c r="ME71" s="78"/>
      <c r="MF71" s="79"/>
      <c r="MG71" s="55"/>
      <c r="MH71" s="55"/>
      <c r="MI71" s="55"/>
      <c r="MJ71" s="55"/>
      <c r="MK71" s="13">
        <f>IFERROR(VLOOKUP(INDEX($AT$71:$MF$71,,MATCH(MK$1,$AT$2:$MF$2,0)),$AF$4:$AH$69,3,0)*$AL71,0)</f>
        <v>0</v>
      </c>
      <c r="ML71" s="13">
        <f>IFERROR(VLOOKUP(INDEX($AT$71:$MF$71,,MATCH(ML$1,$AT$2:$MF$2,0)),$AF$4:$AH$69,3,0)*$AL71,0)</f>
        <v>0</v>
      </c>
      <c r="MM71" s="13">
        <f t="shared" ref="MM71:OW71" si="437">IFERROR(VLOOKUP(INDEX($AT$71:$MF$71,,MATCH(MM$1,$AT$2:$MF$2,0)),$AF$4:$AH$69,3,0)*$AL71,0)</f>
        <v>0</v>
      </c>
      <c r="MN71" s="13">
        <f t="shared" si="437"/>
        <v>0</v>
      </c>
      <c r="MO71" s="13">
        <f t="shared" si="437"/>
        <v>0</v>
      </c>
      <c r="MP71" s="13">
        <f t="shared" si="437"/>
        <v>0</v>
      </c>
      <c r="MQ71" s="13">
        <f t="shared" si="437"/>
        <v>0</v>
      </c>
      <c r="MR71" s="13">
        <f t="shared" si="437"/>
        <v>0</v>
      </c>
      <c r="MS71" s="13">
        <f t="shared" si="437"/>
        <v>0</v>
      </c>
      <c r="MT71" s="13">
        <f t="shared" si="437"/>
        <v>0</v>
      </c>
      <c r="MU71" s="13">
        <f t="shared" si="437"/>
        <v>0</v>
      </c>
      <c r="MV71" s="13">
        <f t="shared" si="437"/>
        <v>0</v>
      </c>
      <c r="MW71" s="13">
        <f t="shared" si="437"/>
        <v>0</v>
      </c>
      <c r="MX71" s="13">
        <f t="shared" si="437"/>
        <v>0</v>
      </c>
      <c r="MY71" s="13">
        <f t="shared" si="437"/>
        <v>0</v>
      </c>
      <c r="MZ71" s="13">
        <f t="shared" si="437"/>
        <v>0</v>
      </c>
      <c r="NA71" s="13">
        <f t="shared" si="437"/>
        <v>0</v>
      </c>
      <c r="NB71" s="13">
        <f t="shared" si="437"/>
        <v>0</v>
      </c>
      <c r="NC71" s="13">
        <f t="shared" si="437"/>
        <v>0</v>
      </c>
      <c r="ND71" s="13">
        <f t="shared" si="437"/>
        <v>0</v>
      </c>
      <c r="NE71" s="13">
        <f t="shared" si="437"/>
        <v>0</v>
      </c>
      <c r="NF71" s="13">
        <f t="shared" si="437"/>
        <v>0</v>
      </c>
      <c r="NG71" s="13">
        <f t="shared" si="437"/>
        <v>0</v>
      </c>
      <c r="NH71" s="13">
        <f t="shared" si="437"/>
        <v>0</v>
      </c>
      <c r="NI71" s="13">
        <f t="shared" si="437"/>
        <v>0</v>
      </c>
      <c r="NJ71" s="13">
        <f t="shared" si="437"/>
        <v>0</v>
      </c>
      <c r="NK71" s="13">
        <f t="shared" si="437"/>
        <v>0</v>
      </c>
      <c r="NL71" s="13">
        <f t="shared" si="437"/>
        <v>0</v>
      </c>
      <c r="NM71" s="13">
        <f t="shared" si="437"/>
        <v>0</v>
      </c>
      <c r="NN71" s="13">
        <f t="shared" si="437"/>
        <v>0</v>
      </c>
      <c r="NO71" s="13">
        <f t="shared" si="437"/>
        <v>0</v>
      </c>
      <c r="NP71" s="13">
        <f t="shared" si="437"/>
        <v>0</v>
      </c>
      <c r="NQ71" s="13">
        <f t="shared" si="437"/>
        <v>0</v>
      </c>
      <c r="NR71" s="13">
        <f t="shared" si="437"/>
        <v>0</v>
      </c>
      <c r="NS71" s="13">
        <f t="shared" si="437"/>
        <v>0</v>
      </c>
      <c r="NT71" s="13">
        <f t="shared" si="437"/>
        <v>0</v>
      </c>
      <c r="NU71" s="13">
        <f t="shared" si="437"/>
        <v>0</v>
      </c>
      <c r="NV71" s="13">
        <f t="shared" si="437"/>
        <v>0</v>
      </c>
      <c r="NW71" s="13">
        <f t="shared" si="437"/>
        <v>0</v>
      </c>
      <c r="NX71" s="13">
        <f t="shared" si="437"/>
        <v>0</v>
      </c>
      <c r="NY71" s="13">
        <f t="shared" si="437"/>
        <v>0</v>
      </c>
      <c r="NZ71" s="13">
        <f t="shared" si="437"/>
        <v>0</v>
      </c>
      <c r="OA71" s="13">
        <f t="shared" si="437"/>
        <v>0</v>
      </c>
      <c r="OB71" s="13">
        <f t="shared" si="437"/>
        <v>0</v>
      </c>
      <c r="OC71" s="13">
        <f t="shared" si="437"/>
        <v>0</v>
      </c>
      <c r="OD71" s="13">
        <f t="shared" si="437"/>
        <v>0</v>
      </c>
      <c r="OE71" s="13">
        <f t="shared" si="437"/>
        <v>0</v>
      </c>
      <c r="OF71" s="13">
        <f t="shared" si="437"/>
        <v>0</v>
      </c>
      <c r="OG71" s="13">
        <f t="shared" si="437"/>
        <v>0</v>
      </c>
      <c r="OH71" s="13">
        <f t="shared" si="437"/>
        <v>0</v>
      </c>
      <c r="OI71" s="13">
        <f t="shared" si="437"/>
        <v>0</v>
      </c>
      <c r="OJ71" s="13">
        <f t="shared" si="437"/>
        <v>0</v>
      </c>
      <c r="OK71" s="13">
        <f t="shared" si="437"/>
        <v>0</v>
      </c>
      <c r="OL71" s="13">
        <f t="shared" si="437"/>
        <v>0</v>
      </c>
      <c r="OM71" s="13">
        <f t="shared" si="437"/>
        <v>0</v>
      </c>
      <c r="ON71" s="13">
        <f t="shared" si="437"/>
        <v>0</v>
      </c>
      <c r="OO71" s="13">
        <f t="shared" si="437"/>
        <v>0</v>
      </c>
      <c r="OP71" s="13">
        <f t="shared" si="437"/>
        <v>0</v>
      </c>
      <c r="OQ71" s="13">
        <f t="shared" si="437"/>
        <v>0</v>
      </c>
      <c r="OR71" s="13">
        <f t="shared" si="437"/>
        <v>0</v>
      </c>
      <c r="OS71" s="13">
        <f t="shared" si="437"/>
        <v>0</v>
      </c>
      <c r="OT71" s="13">
        <f t="shared" si="437"/>
        <v>0</v>
      </c>
      <c r="OU71" s="13">
        <f t="shared" si="437"/>
        <v>0</v>
      </c>
      <c r="OV71" s="13">
        <f t="shared" si="437"/>
        <v>0</v>
      </c>
      <c r="OW71" s="13">
        <f t="shared" si="437"/>
        <v>0</v>
      </c>
      <c r="OX71" s="13">
        <f t="shared" ref="OX71:QF71" si="438">IFERROR(VLOOKUP(INDEX($AT$71:$MF$71,,MATCH(OX$1,$AT$2:$MF$2,0)),$AF$4:$AH$69,3,0)*$AL71,0)</f>
        <v>0</v>
      </c>
      <c r="OY71" s="13">
        <f t="shared" si="438"/>
        <v>0</v>
      </c>
      <c r="OZ71" s="13">
        <f t="shared" si="438"/>
        <v>0</v>
      </c>
      <c r="PA71" s="13">
        <f t="shared" si="438"/>
        <v>0</v>
      </c>
      <c r="PB71" s="13">
        <f t="shared" si="438"/>
        <v>0</v>
      </c>
      <c r="PC71" s="13">
        <f t="shared" si="438"/>
        <v>0</v>
      </c>
      <c r="PD71" s="13">
        <f t="shared" si="438"/>
        <v>0</v>
      </c>
      <c r="PE71" s="13">
        <f t="shared" si="438"/>
        <v>0</v>
      </c>
      <c r="PF71" s="13">
        <f t="shared" si="438"/>
        <v>0</v>
      </c>
      <c r="PG71" s="13">
        <f t="shared" si="438"/>
        <v>0</v>
      </c>
      <c r="PH71" s="13">
        <f t="shared" si="438"/>
        <v>0</v>
      </c>
      <c r="PI71" s="13">
        <f t="shared" si="438"/>
        <v>0</v>
      </c>
      <c r="PJ71" s="13">
        <f t="shared" si="438"/>
        <v>0</v>
      </c>
      <c r="PK71" s="13">
        <f t="shared" si="438"/>
        <v>0</v>
      </c>
      <c r="PL71" s="13">
        <f t="shared" si="438"/>
        <v>0</v>
      </c>
      <c r="PM71" s="13">
        <f t="shared" si="438"/>
        <v>0</v>
      </c>
      <c r="PN71" s="13">
        <f t="shared" si="438"/>
        <v>0</v>
      </c>
      <c r="PO71" s="13">
        <f t="shared" si="438"/>
        <v>0</v>
      </c>
      <c r="PP71" s="13">
        <f t="shared" si="438"/>
        <v>0</v>
      </c>
      <c r="PQ71" s="13">
        <f t="shared" si="438"/>
        <v>0</v>
      </c>
      <c r="PR71" s="13">
        <f t="shared" si="438"/>
        <v>0</v>
      </c>
      <c r="PS71" s="13">
        <f t="shared" si="438"/>
        <v>0</v>
      </c>
      <c r="PT71" s="13">
        <f t="shared" si="438"/>
        <v>0</v>
      </c>
      <c r="PU71" s="13">
        <f t="shared" si="438"/>
        <v>0</v>
      </c>
      <c r="PV71" s="13">
        <f t="shared" si="438"/>
        <v>0</v>
      </c>
      <c r="PW71" s="13">
        <f t="shared" si="438"/>
        <v>0</v>
      </c>
      <c r="PX71" s="13">
        <f t="shared" si="438"/>
        <v>0</v>
      </c>
      <c r="PY71" s="13">
        <f t="shared" si="438"/>
        <v>0</v>
      </c>
      <c r="PZ71" s="13">
        <f t="shared" si="438"/>
        <v>0</v>
      </c>
      <c r="QA71" s="13">
        <f t="shared" si="438"/>
        <v>0</v>
      </c>
      <c r="QB71" s="13">
        <f t="shared" si="438"/>
        <v>0</v>
      </c>
      <c r="QC71" s="13">
        <f t="shared" si="438"/>
        <v>0</v>
      </c>
      <c r="QD71" s="13">
        <f t="shared" si="438"/>
        <v>0</v>
      </c>
      <c r="QE71" s="13">
        <f t="shared" si="438"/>
        <v>0</v>
      </c>
      <c r="QF71" s="13">
        <f t="shared" si="438"/>
        <v>0</v>
      </c>
      <c r="QG71" s="13"/>
      <c r="QH71" s="13"/>
      <c r="QN71" s="13">
        <f>RANK(QQ71,$QQ$4:$QQ$69)+COUNTIF(QQ$4:QQ71,QQ71)-1</f>
        <v>68</v>
      </c>
      <c r="QO71" s="29">
        <f t="array" ref="QO71">SUM(IF(QQ71&lt;$QQ$4:$QQ$69,1/COUNTIF($QQ$4:$QQ$69,$QQ$4:$QQ$69)))+1</f>
        <v>1</v>
      </c>
      <c r="QP71" s="11" t="str">
        <f>Sheet3!R69</f>
        <v>Y. Konoplyanka (Ukraine)</v>
      </c>
      <c r="QQ71" s="13">
        <f t="shared" si="226"/>
        <v>0</v>
      </c>
      <c r="QR71" s="10"/>
    </row>
    <row r="72" spans="1:460">
      <c r="A72" s="158"/>
      <c r="B72" s="158"/>
      <c r="C72" s="158"/>
      <c r="D72" s="158"/>
      <c r="E72" s="158"/>
      <c r="F72" s="158"/>
      <c r="J72" s="10">
        <f t="shared" si="222"/>
        <v>69</v>
      </c>
      <c r="K72" s="39" t="str">
        <f>IFERROR(IF(L72="","",IF(ISNUMBER(MATCH(HLOOKUP($J72,$MK$74:$QF$89,($QG$79-$QG$74+1),0),K$4:K71,0)),"",HLOOKUP($J72,$MK$74:$QF$89,($QG$79-$QG$74+1),0))),"")</f>
        <v/>
      </c>
      <c r="L72" s="40" t="str">
        <f t="shared" si="433"/>
        <v/>
      </c>
      <c r="M72" s="41" t="str">
        <f t="array" ref="M72">IFERROR(IF(HLOOKUP($J72,$MK$74:$QF$89,($QG$83-$QG$74+1),0)=0,"",HLOOKUP($J72,$MK$74:$QF$89,($QG$83-$QG$74+1),0)),0)</f>
        <v/>
      </c>
      <c r="N72" s="10"/>
      <c r="O72" s="10">
        <f t="shared" si="223"/>
        <v>69</v>
      </c>
      <c r="P72" s="39" t="str">
        <f>IFERROR(IF(Q72="","",IF(ISNUMBER(MATCH(HLOOKUP($T72,$MK$75:$OP$89,($QG$80-$QG$75+1),0),P$4:P71,0)),"",HLOOKUP($T72,$MK$75:$OP$89,($QG$80-$QG$75+1),0))),"")</f>
        <v/>
      </c>
      <c r="Q72" s="40" t="str">
        <f t="shared" si="434"/>
        <v/>
      </c>
      <c r="R72" s="41" t="str">
        <f t="array" ref="R72">IFERROR(IF(HLOOKUP($O72,$MK$75:$QF$89,($QG$89-$QG$75+1),0)=0,"",HLOOKUP($O72,$MK$75:$QF$89,($QG$89-$QG$75+1),0)),0)</f>
        <v/>
      </c>
      <c r="S72" s="10"/>
      <c r="T72" s="10">
        <f t="shared" si="224"/>
        <v>69</v>
      </c>
      <c r="U72" s="39" t="str">
        <f>IFERROR(IF(V72="","",IF(ISNUMBER(MATCH(HLOOKUP($O72,$MK$76:$QF$89,($QG$81-$QG$76+1),0),U$4:U71,0)),"",HLOOKUP($O72,$MK$76:$QF$89,($QG$81-$QG$76+1),0))),"")</f>
        <v/>
      </c>
      <c r="V72" s="40" t="str">
        <f t="shared" si="431"/>
        <v/>
      </c>
      <c r="W72" s="41" t="str">
        <f t="array" ref="W72">IFERROR(IF(HLOOKUP($T72,$MK$76:$QF$89,($QG$87-$QG$76+1),0)=0,"",HLOOKUP($T72,$MK$76:$QF$89,($QG$87-$QG$76+1),0)),0)</f>
        <v/>
      </c>
      <c r="Y72" s="9">
        <v>41</v>
      </c>
      <c r="Z72" s="39" t="str">
        <f>IFERROR(IF(AA72="","",IF(ISNUMBER(MATCH(VLOOKUP($Y73,$QN$4:$QQ$69,2,0),Z$31:Z71,0)),"",VLOOKUP($Y73,$QN$4:$QQ$69,2,0))),"")</f>
        <v/>
      </c>
      <c r="AA72" s="40" t="str">
        <f t="shared" si="428"/>
        <v/>
      </c>
      <c r="AB72" s="42" t="str">
        <f t="shared" si="429"/>
        <v/>
      </c>
      <c r="AC72" s="43" t="str">
        <f t="shared" si="430"/>
        <v/>
      </c>
      <c r="AE72" s="29">
        <f t="array" ref="AE72">IFERROR(SUM(IF(AG72&lt;$AG$4:$AG$69,1/COUNTIF($AG$4:$AG$69,$AG$4:$AG$69)))+1,0)</f>
        <v>1</v>
      </c>
      <c r="AF72" s="87" t="str">
        <f>Sheet3!R70</f>
        <v>Z. ibrahimovic (Sweden)</v>
      </c>
      <c r="AG72" s="88">
        <v>0</v>
      </c>
      <c r="AH72" s="29">
        <f t="shared" si="432"/>
        <v>15</v>
      </c>
      <c r="MG72" s="55"/>
      <c r="MH72" s="69"/>
      <c r="MI72" s="69"/>
      <c r="MJ72" s="69"/>
      <c r="QG72" s="13"/>
      <c r="QH72" s="13"/>
      <c r="QN72" s="13">
        <f>RANK(QQ72,$QQ$4:$QQ$69)+COUNTIF(QQ$4:QQ72,QQ72)-1</f>
        <v>69</v>
      </c>
      <c r="QO72" s="29">
        <f t="array" ref="QO72">SUM(IF(QQ72&lt;$QQ$4:$QQ$69,1/COUNTIF($QQ$4:$QQ$69,$QQ$4:$QQ$69)))+1</f>
        <v>1</v>
      </c>
      <c r="QP72" s="11" t="str">
        <f>Sheet3!R70</f>
        <v>Z. ibrahimovic (Sweden)</v>
      </c>
      <c r="QQ72" s="13">
        <f t="shared" si="226"/>
        <v>0</v>
      </c>
      <c r="QR72" s="10"/>
    </row>
    <row r="73" spans="1:460">
      <c r="A73" s="158"/>
      <c r="B73" s="158"/>
      <c r="C73" s="158"/>
      <c r="D73" s="158"/>
      <c r="E73" s="158"/>
      <c r="F73" s="158"/>
      <c r="J73" s="10">
        <f t="shared" si="222"/>
        <v>70</v>
      </c>
      <c r="K73" s="39" t="str">
        <f>IFERROR(IF(L73="","",IF(ISNUMBER(MATCH(HLOOKUP($J73,$MK$74:$QF$89,($QG$79-$QG$74+1),0),K$4:K72,0)),"",HLOOKUP($J73,$MK$74:$QF$89,($QG$79-$QG$74+1),0))),"")</f>
        <v/>
      </c>
      <c r="L73" s="40" t="str">
        <f t="shared" si="433"/>
        <v/>
      </c>
      <c r="M73" s="41" t="str">
        <f t="array" ref="M73">IFERROR(IF(HLOOKUP($J73,$MK$74:$QF$89,($QG$83-$QG$74+1),0)=0,"",HLOOKUP($J73,$MK$74:$QF$89,($QG$83-$QG$74+1),0)),0)</f>
        <v/>
      </c>
      <c r="N73" s="10"/>
      <c r="O73" s="10">
        <f t="shared" si="223"/>
        <v>70</v>
      </c>
      <c r="P73" s="39" t="str">
        <f>IFERROR(IF(Q73="","",IF(ISNUMBER(MATCH(HLOOKUP($T73,$MK$75:$OP$89,($QG$80-$QG$75+1),0),P$4:P72,0)),"",HLOOKUP($T73,$MK$75:$OP$89,($QG$80-$QG$75+1),0))),"")</f>
        <v/>
      </c>
      <c r="Q73" s="40" t="str">
        <f t="shared" si="434"/>
        <v/>
      </c>
      <c r="R73" s="41" t="str">
        <f t="array" ref="R73">IFERROR(IF(HLOOKUP($O73,$MK$75:$QF$89,($QG$89-$QG$75+1),0)=0,"",HLOOKUP($O73,$MK$75:$QF$89,($QG$89-$QG$75+1),0)),0)</f>
        <v/>
      </c>
      <c r="S73" s="10"/>
      <c r="T73" s="10">
        <f t="shared" si="224"/>
        <v>70</v>
      </c>
      <c r="U73" s="39" t="str">
        <f>IFERROR(IF(V73="","",IF(ISNUMBER(MATCH(HLOOKUP($O73,$MK$76:$QF$89,($QG$81-$QG$76+1),0),U$4:U72,0)),"",HLOOKUP($O73,$MK$76:$QF$89,($QG$81-$QG$76+1),0))),"")</f>
        <v/>
      </c>
      <c r="V73" s="40" t="str">
        <f t="shared" si="431"/>
        <v/>
      </c>
      <c r="W73" s="41" t="str">
        <f t="array" ref="W73">IFERROR(IF(HLOOKUP($T73,$MK$76:$QF$89,($QG$87-$QG$76+1),0)=0,"",HLOOKUP($T73,$MK$76:$QF$89,($QG$87-$QG$76+1),0)),0)</f>
        <v/>
      </c>
      <c r="Y73" s="9">
        <v>42</v>
      </c>
      <c r="Z73" s="39" t="str">
        <f>IFERROR(IF(AA73="","",IF(ISNUMBER(MATCH(VLOOKUP($Y74,$QN$4:$QQ$69,2,0),Z$31:Z72,0)),"",VLOOKUP($Y74,$QN$4:$QQ$69,2,0))),"")</f>
        <v/>
      </c>
      <c r="AA73" s="40" t="str">
        <f t="shared" si="428"/>
        <v/>
      </c>
      <c r="AB73" s="42" t="str">
        <f t="shared" si="429"/>
        <v/>
      </c>
      <c r="AC73" s="43" t="str">
        <f t="shared" si="430"/>
        <v/>
      </c>
      <c r="BE73" s="55"/>
      <c r="BH73" s="55"/>
      <c r="MH73" s="69"/>
      <c r="MI73" s="69"/>
      <c r="MJ73" s="69"/>
      <c r="QG73" s="13"/>
      <c r="QH73" s="13"/>
      <c r="QN73" s="10"/>
      <c r="QP73" s="13"/>
      <c r="QQ73" s="10"/>
      <c r="QR73" s="10"/>
    </row>
    <row r="74" spans="1:460">
      <c r="A74" s="158"/>
      <c r="B74" s="158"/>
      <c r="C74" s="158"/>
      <c r="D74" s="158"/>
      <c r="E74" s="158"/>
      <c r="F74" s="158"/>
      <c r="J74" s="10">
        <f t="shared" si="222"/>
        <v>71</v>
      </c>
      <c r="K74" s="39" t="str">
        <f>IFERROR(IF(L74="","",IF(ISNUMBER(MATCH(HLOOKUP($J74,$MK$74:$QF$89,($QG$79-$QG$74+1),0),K$4:K73,0)),"",HLOOKUP($J74,$MK$74:$QF$89,($QG$79-$QG$74+1),0))),"")</f>
        <v/>
      </c>
      <c r="L74" s="40" t="str">
        <f t="shared" si="433"/>
        <v/>
      </c>
      <c r="M74" s="41" t="str">
        <f t="array" ref="M74">IFERROR(IF(HLOOKUP($J74,$MK$74:$QF$89,($QG$83-$QG$74+1),0)=0,"",HLOOKUP($J74,$MK$74:$QF$89,($QG$83-$QG$74+1),0)),0)</f>
        <v/>
      </c>
      <c r="N74" s="10"/>
      <c r="O74" s="10">
        <f t="shared" si="223"/>
        <v>71</v>
      </c>
      <c r="P74" s="39" t="str">
        <f>IFERROR(IF(Q74="","",IF(ISNUMBER(MATCH(HLOOKUP($T74,$MK$75:$OP$89,($QG$80-$QG$75+1),0),P$4:P73,0)),"",HLOOKUP($T74,$MK$75:$OP$89,($QG$80-$QG$75+1),0))),"")</f>
        <v/>
      </c>
      <c r="Q74" s="40" t="str">
        <f t="shared" si="434"/>
        <v/>
      </c>
      <c r="R74" s="41" t="str">
        <f t="array" ref="R74">IFERROR(IF(HLOOKUP($O74,$MK$75:$QF$89,($QG$89-$QG$75+1),0)=0,"",HLOOKUP($O74,$MK$75:$QF$89,($QG$89-$QG$75+1),0)),0)</f>
        <v/>
      </c>
      <c r="S74" s="10"/>
      <c r="T74" s="10">
        <f t="shared" si="224"/>
        <v>71</v>
      </c>
      <c r="U74" s="39" t="str">
        <f>IFERROR(IF(V74="","",IF(ISNUMBER(MATCH(HLOOKUP($O74,$MK$76:$QF$89,($QG$81-$QG$76+1),0),U$4:U73,0)),"",HLOOKUP($O74,$MK$76:$QF$89,($QG$81-$QG$76+1),0))),"")</f>
        <v/>
      </c>
      <c r="V74" s="40" t="str">
        <f t="shared" si="431"/>
        <v/>
      </c>
      <c r="W74" s="41" t="str">
        <f t="array" ref="W74">IFERROR(IF(HLOOKUP($T74,$MK$76:$QF$89,($QG$87-$QG$76+1),0)=0,"",HLOOKUP($T74,$MK$76:$QF$89,($QG$87-$QG$76+1),0)),0)</f>
        <v/>
      </c>
      <c r="Y74" s="9">
        <v>43</v>
      </c>
      <c r="Z74" s="39" t="str">
        <f>IFERROR(IF(AA74="","",IF(ISNUMBER(MATCH(VLOOKUP($Y75,$QN$4:$QQ$69,2,0),Z$31:Z73,0)),"",VLOOKUP($Y75,$QN$4:$QQ$69,2,0))),"")</f>
        <v/>
      </c>
      <c r="AA74" s="40" t="str">
        <f t="shared" si="428"/>
        <v/>
      </c>
      <c r="AB74" s="42" t="str">
        <f t="shared" si="429"/>
        <v/>
      </c>
      <c r="AC74" s="43" t="str">
        <f t="shared" si="430"/>
        <v/>
      </c>
      <c r="AM74" s="11" t="str">
        <f>'Euro 2016'!B59</f>
        <v>Round of 16</v>
      </c>
      <c r="AN74" s="11" t="str">
        <f>AN40&amp;AQ40&amp;AO40&amp;AR40</f>
        <v>France2Germany3</v>
      </c>
      <c r="AO74" s="12" t="str">
        <f>IF(AQ40&gt;AR40,AN40&amp;AO40,IF(AQ40&lt;AR40,AO40&amp;AN40))</f>
        <v>GermanyFrance</v>
      </c>
      <c r="MH74" s="89"/>
      <c r="MI74" s="89"/>
      <c r="MJ74" s="89" t="s">
        <v>2737</v>
      </c>
      <c r="MK74" s="13">
        <f>RANK(MK$83,$MK$83:$QF$83)+COUNTIF($MK83:MK83,MK$83)-1</f>
        <v>1</v>
      </c>
      <c r="ML74" s="13">
        <f>RANK(ML$83,$MK$83:$QF$83)+COUNTIF($MK83:ML83,ML$83)-1</f>
        <v>2</v>
      </c>
      <c r="MM74" s="13">
        <f>RANK(MM$83,$MK$83:$QF$83)+COUNTIF($MK83:MM83,MM$83)-1</f>
        <v>3</v>
      </c>
      <c r="MN74" s="13">
        <f>RANK(MN$83,$MK$83:$QF$83)+COUNTIF($MK83:MN83,MN$83)-1</f>
        <v>4</v>
      </c>
      <c r="MO74" s="13">
        <f>RANK(MO$83,$MK$83:$QF$83)+COUNTIF($MK83:MO83,MO$83)-1</f>
        <v>5</v>
      </c>
      <c r="MP74" s="13">
        <f>RANK(MP$83,$MK$83:$QF$83)+COUNTIF($MK83:MP83,MP$83)-1</f>
        <v>6</v>
      </c>
      <c r="MQ74" s="13">
        <f>RANK(MQ$83,$MK$83:$QF$83)+COUNTIF($MK83:MQ83,MQ$83)-1</f>
        <v>7</v>
      </c>
      <c r="MR74" s="13">
        <f>RANK(MR$83,$MK$83:$QF$83)+COUNTIF($MK83:MR83,MR$83)-1</f>
        <v>8</v>
      </c>
      <c r="MS74" s="13">
        <f>RANK(MS$83,$MK$83:$QF$83)+COUNTIF($MK83:MS83,MS$83)-1</f>
        <v>9</v>
      </c>
      <c r="MT74" s="13">
        <f>RANK(MT$83,$MK$83:$QF$83)+COUNTIF($MK83:MT83,MT$83)-1</f>
        <v>10</v>
      </c>
      <c r="MU74" s="13">
        <f>RANK(MU$83,$MK$83:$QF$83)+COUNTIF($MK83:MU83,MU$83)-1</f>
        <v>11</v>
      </c>
      <c r="MV74" s="13">
        <f>RANK(MV$83,$MK$83:$QF$83)+COUNTIF($MK83:MV83,MV$83)-1</f>
        <v>12</v>
      </c>
      <c r="MW74" s="13">
        <f>RANK(MW$83,$MK$83:$QF$83)+COUNTIF($MK83:MW83,MW$83)-1</f>
        <v>13</v>
      </c>
      <c r="MX74" s="13">
        <f>RANK(MX$83,$MK$83:$QF$83)+COUNTIF($MK83:MX83,MX$83)-1</f>
        <v>14</v>
      </c>
      <c r="MY74" s="13">
        <f>RANK(MY$83,$MK$83:$QF$83)+COUNTIF($MK83:MY83,MY$83)-1</f>
        <v>15</v>
      </c>
      <c r="MZ74" s="13">
        <f>RANK(MZ$83,$MK$83:$QF$83)+COUNTIF($MK83:MZ83,MZ$83)-1</f>
        <v>16</v>
      </c>
      <c r="NA74" s="13">
        <f>RANK(NA$83,$MK$83:$QF$83)+COUNTIF($MK83:NA83,NA$83)-1</f>
        <v>17</v>
      </c>
      <c r="NB74" s="13">
        <f>RANK(NB$83,$MK$83:$QF$83)+COUNTIF($MK83:NB83,NB$83)-1</f>
        <v>18</v>
      </c>
      <c r="NC74" s="13">
        <f>RANK(NC$83,$MK$83:$QF$83)+COUNTIF($MK83:NC83,NC$83)-1</f>
        <v>19</v>
      </c>
      <c r="ND74" s="13">
        <f>RANK(ND$83,$MK$83:$QF$83)+COUNTIF($MK83:ND83,ND$83)-1</f>
        <v>20</v>
      </c>
      <c r="NE74" s="13">
        <f>RANK(NE$83,$MK$83:$QF$83)+COUNTIF($MK83:NE83,NE$83)-1</f>
        <v>21</v>
      </c>
      <c r="NF74" s="13">
        <f>RANK(NF$83,$MK$83:$QF$83)+COUNTIF($MK83:NF83,NF$83)-1</f>
        <v>22</v>
      </c>
      <c r="NG74" s="13">
        <f>RANK(NG$83,$MK$83:$QF$83)+COUNTIF($MK83:NG83,NG$83)-1</f>
        <v>23</v>
      </c>
      <c r="NH74" s="13">
        <f>RANK(NH$83,$MK$83:$QF$83)+COUNTIF($MK83:NH83,NH$83)-1</f>
        <v>24</v>
      </c>
      <c r="NI74" s="13">
        <f>RANK(NI$83,$MK$83:$QF$83)+COUNTIF($MK83:NI83,NI$83)-1</f>
        <v>25</v>
      </c>
      <c r="NJ74" s="13">
        <f>RANK(NJ$83,$MK$83:$QF$83)+COUNTIF($MK83:NJ83,NJ$83)-1</f>
        <v>26</v>
      </c>
      <c r="NK74" s="13">
        <f>RANK(NK$83,$MK$83:$QF$83)+COUNTIF($MK83:NK83,NK$83)-1</f>
        <v>27</v>
      </c>
      <c r="NL74" s="13">
        <f>RANK(NL$83,$MK$83:$QF$83)+COUNTIF($MK83:NL83,NL$83)-1</f>
        <v>28</v>
      </c>
      <c r="NM74" s="13">
        <f>RANK(NM$83,$MK$83:$QF$83)+COUNTIF($MK83:NM83,NM$83)-1</f>
        <v>29</v>
      </c>
      <c r="NN74" s="13">
        <f>RANK(NN$83,$MK$83:$QF$83)+COUNTIF($MK83:NN83,NN$83)-1</f>
        <v>30</v>
      </c>
      <c r="NO74" s="13">
        <f>RANK(NO$83,$MK$83:$QF$83)+COUNTIF($MK83:NO83,NO$83)-1</f>
        <v>31</v>
      </c>
      <c r="NP74" s="13">
        <f>RANK(NP$83,$MK$83:$QF$83)+COUNTIF($MK83:NP83,NP$83)-1</f>
        <v>32</v>
      </c>
      <c r="NQ74" s="13">
        <f>RANK(NQ$83,$MK$83:$QF$83)+COUNTIF($MK83:NQ83,NQ$83)-1</f>
        <v>33</v>
      </c>
      <c r="NR74" s="13">
        <f>RANK(NR$83,$MK$83:$QF$83)+COUNTIF($MK83:NR83,NR$83)-1</f>
        <v>34</v>
      </c>
      <c r="NS74" s="13">
        <f>RANK(NS$83,$MK$83:$QF$83)+COUNTIF($MK83:NS83,NS$83)-1</f>
        <v>35</v>
      </c>
      <c r="NT74" s="13">
        <f>RANK(NT$83,$MK$83:$QF$83)+COUNTIF($MK83:NT83,NT$83)-1</f>
        <v>36</v>
      </c>
      <c r="NU74" s="13">
        <f>RANK(NU$83,$MK$83:$QF$83)+COUNTIF($MK83:NU83,NU$83)-1</f>
        <v>37</v>
      </c>
      <c r="NV74" s="13">
        <f>RANK(NV$83,$MK$83:$QF$83)+COUNTIF($MK83:NV83,NV$83)-1</f>
        <v>38</v>
      </c>
      <c r="NW74" s="13">
        <f>RANK(NW$83,$MK$83:$QF$83)+COUNTIF($MK83:NW83,NW$83)-1</f>
        <v>39</v>
      </c>
      <c r="NX74" s="13">
        <f>RANK(NX$83,$MK$83:$QF$83)+COUNTIF($MK83:NX83,NX$83)-1</f>
        <v>40</v>
      </c>
      <c r="NY74" s="13">
        <f>RANK(NY$83,$MK$83:$QF$83)+COUNTIF($MK83:NY83,NY$83)-1</f>
        <v>41</v>
      </c>
      <c r="NZ74" s="13">
        <f>RANK(NZ$83,$MK$83:$QF$83)+COUNTIF($MK83:NZ83,NZ$83)-1</f>
        <v>42</v>
      </c>
      <c r="OA74" s="13">
        <f>RANK(OA$83,$MK$83:$QF$83)+COUNTIF($MK83:OA83,OA$83)-1</f>
        <v>43</v>
      </c>
      <c r="OB74" s="13">
        <f>RANK(OB$83,$MK$83:$QF$83)+COUNTIF($MK83:OB83,OB$83)-1</f>
        <v>44</v>
      </c>
      <c r="OC74" s="13">
        <f>RANK(OC$83,$MK$83:$QF$83)+COUNTIF($MK83:OC83,OC$83)-1</f>
        <v>45</v>
      </c>
      <c r="OD74" s="13">
        <f>RANK(OD$83,$MK$83:$QF$83)+COUNTIF($MK83:OD83,OD$83)-1</f>
        <v>46</v>
      </c>
      <c r="OE74" s="13">
        <f>RANK(OE$83,$MK$83:$QF$83)+COUNTIF($MK83:OE83,OE$83)-1</f>
        <v>47</v>
      </c>
      <c r="OF74" s="13">
        <f>RANK(OF$83,$MK$83:$QF$83)+COUNTIF($MK83:OF83,OF$83)-1</f>
        <v>48</v>
      </c>
      <c r="OG74" s="13">
        <f>RANK(OG$83,$MK$83:$QF$83)+COUNTIF($MK83:OG83,OG$83)-1</f>
        <v>49</v>
      </c>
      <c r="OH74" s="13">
        <f>RANK(OH$83,$MK$83:$QF$83)+COUNTIF($MK83:OH83,OH$83)-1</f>
        <v>50</v>
      </c>
      <c r="OI74" s="13">
        <f>RANK(OI$83,$MK$83:$QF$83)+COUNTIF($MK83:OI83,OI$83)-1</f>
        <v>51</v>
      </c>
      <c r="OJ74" s="13">
        <f>RANK(OJ$83,$MK$83:$QF$83)+COUNTIF($MK83:OJ83,OJ$83)-1</f>
        <v>52</v>
      </c>
      <c r="OK74" s="13">
        <f>RANK(OK$83,$MK$83:$QF$83)+COUNTIF($MK83:OK83,OK$83)-1</f>
        <v>53</v>
      </c>
      <c r="OL74" s="13">
        <f>RANK(OL$83,$MK$83:$QF$83)+COUNTIF($MK83:OL83,OL$83)-1</f>
        <v>54</v>
      </c>
      <c r="OM74" s="13">
        <f>RANK(OM$83,$MK$83:$QF$83)+COUNTIF($MK83:OM83,OM$83)-1</f>
        <v>55</v>
      </c>
      <c r="ON74" s="13">
        <f>RANK(ON$83,$MK$83:$QF$83)+COUNTIF($MK83:ON83,ON$83)-1</f>
        <v>56</v>
      </c>
      <c r="OO74" s="13">
        <f>RANK(OO$83,$MK$83:$QF$83)+COUNTIF($MK83:OO83,OO$83)-1</f>
        <v>57</v>
      </c>
      <c r="OP74" s="13">
        <f>RANK(OP$83,$MK$83:$QF$83)+COUNTIF($MK83:OP83,OP$83)-1</f>
        <v>58</v>
      </c>
      <c r="OQ74" s="13">
        <f>RANK(OQ$83,$MK$83:$QF$83)+COUNTIF($MK83:OQ83,OQ$83)-1</f>
        <v>59</v>
      </c>
      <c r="OR74" s="13">
        <f>RANK(OR$83,$MK$83:$QF$83)+COUNTIF($MK83:OR83,OR$83)-1</f>
        <v>60</v>
      </c>
      <c r="OS74" s="13">
        <f>RANK(OS$83,$MK$83:$QF$83)+COUNTIF($MK83:OS83,OS$83)-1</f>
        <v>61</v>
      </c>
      <c r="OT74" s="13">
        <f>RANK(OT$83,$MK$83:$QF$83)+COUNTIF($MK83:OT83,OT$83)-1</f>
        <v>62</v>
      </c>
      <c r="OU74" s="13">
        <f>RANK(OU$83,$MK$83:$QF$83)+COUNTIF($MK83:OU83,OU$83)-1</f>
        <v>63</v>
      </c>
      <c r="OV74" s="13">
        <f>RANK(OV$83,$MK$83:$QF$83)+COUNTIF($MK83:OV83,OV$83)-1</f>
        <v>64</v>
      </c>
      <c r="OW74" s="13">
        <f>RANK(OW$83,$MK$83:$QF$83)+COUNTIF($MK83:OW83,OW$83)-1</f>
        <v>65</v>
      </c>
      <c r="OX74" s="13">
        <f>RANK(OX$83,$MK$83:$QF$83)+COUNTIF($MK83:OX83,OX$83)-1</f>
        <v>66</v>
      </c>
      <c r="OY74" s="13">
        <f>RANK(OY$83,$MK$83:$QF$83)+COUNTIF($MK83:OY83,OY$83)-1</f>
        <v>67</v>
      </c>
      <c r="OZ74" s="13">
        <f>RANK(OZ$83,$MK$83:$QF$83)+COUNTIF($MK83:OZ83,OZ$83)-1</f>
        <v>68</v>
      </c>
      <c r="PA74" s="13">
        <f>RANK(PA$83,$MK$83:$QF$83)+COUNTIF($MK83:PA83,PA$83)-1</f>
        <v>69</v>
      </c>
      <c r="PB74" s="13">
        <f>RANK(PB$83,$MK$83:$QF$83)+COUNTIF($MK83:PB83,PB$83)-1</f>
        <v>70</v>
      </c>
      <c r="PC74" s="13">
        <f>RANK(PC$83,$MK$83:$QF$83)+COUNTIF($MK83:PC83,PC$83)-1</f>
        <v>71</v>
      </c>
      <c r="PD74" s="13">
        <f>RANK(PD$83,$MK$83:$QF$83)+COUNTIF($MK83:PD83,PD$83)-1</f>
        <v>72</v>
      </c>
      <c r="PE74" s="13">
        <f>RANK(PE$83,$MK$83:$QF$83)+COUNTIF($MK83:PE83,PE$83)-1</f>
        <v>73</v>
      </c>
      <c r="PF74" s="13">
        <f>RANK(PF$83,$MK$83:$QF$83)+COUNTIF($MK83:PF83,PF$83)-1</f>
        <v>74</v>
      </c>
      <c r="PG74" s="13">
        <f>RANK(PG$83,$MK$83:$QF$83)+COUNTIF($MK83:PG83,PG$83)-1</f>
        <v>75</v>
      </c>
      <c r="PH74" s="13">
        <f>RANK(PH$83,$MK$83:$QF$83)+COUNTIF($MK83:PH83,PH$83)-1</f>
        <v>76</v>
      </c>
      <c r="PI74" s="13">
        <f>RANK(PI$83,$MK$83:$QF$83)+COUNTIF($MK83:PI83,PI$83)-1</f>
        <v>77</v>
      </c>
      <c r="PJ74" s="13">
        <f>RANK(PJ$83,$MK$83:$QF$83)+COUNTIF($MK83:PJ83,PJ$83)-1</f>
        <v>78</v>
      </c>
      <c r="PK74" s="13">
        <f>RANK(PK$83,$MK$83:$QF$83)+COUNTIF($MK83:PK83,PK$83)-1</f>
        <v>79</v>
      </c>
      <c r="PL74" s="13">
        <f>RANK(PL$83,$MK$83:$QF$83)+COUNTIF($MK83:PL83,PL$83)-1</f>
        <v>80</v>
      </c>
      <c r="PM74" s="13">
        <f>RANK(PM$83,$MK$83:$QF$83)+COUNTIF($MK83:PM83,PM$83)-1</f>
        <v>81</v>
      </c>
      <c r="PN74" s="13">
        <f>RANK(PN$83,$MK$83:$QF$83)+COUNTIF($MK83:PN83,PN$83)-1</f>
        <v>82</v>
      </c>
      <c r="PO74" s="13">
        <f>RANK(PO$83,$MK$83:$QF$83)+COUNTIF($MK83:PO83,PO$83)-1</f>
        <v>83</v>
      </c>
      <c r="PP74" s="13">
        <f>RANK(PP$83,$MK$83:$QF$83)+COUNTIF($MK83:PP83,PP$83)-1</f>
        <v>84</v>
      </c>
      <c r="PQ74" s="13">
        <f>RANK(PQ$83,$MK$83:$QF$83)+COUNTIF($MK83:PQ83,PQ$83)-1</f>
        <v>85</v>
      </c>
      <c r="PR74" s="13">
        <f>RANK(PR$83,$MK$83:$QF$83)+COUNTIF($MK83:PR83,PR$83)-1</f>
        <v>86</v>
      </c>
      <c r="PS74" s="13">
        <f>RANK(PS$83,$MK$83:$QF$83)+COUNTIF($MK83:PS83,PS$83)-1</f>
        <v>87</v>
      </c>
      <c r="PT74" s="13">
        <f>RANK(PT$83,$MK$83:$QF$83)+COUNTIF($MK83:PT83,PT$83)-1</f>
        <v>88</v>
      </c>
      <c r="PU74" s="13">
        <f>RANK(PU$83,$MK$83:$QF$83)+COUNTIF($MK83:PU83,PU$83)-1</f>
        <v>89</v>
      </c>
      <c r="PV74" s="13">
        <f>RANK(PV$83,$MK$83:$QF$83)+COUNTIF($MK83:PV83,PV$83)-1</f>
        <v>90</v>
      </c>
      <c r="PW74" s="13">
        <f>RANK(PW$83,$MK$83:$QF$83)+COUNTIF($MK83:PW83,PW$83)-1</f>
        <v>91</v>
      </c>
      <c r="PX74" s="13">
        <f>RANK(PX$83,$MK$83:$QF$83)+COUNTIF($MK83:PX83,PX$83)-1</f>
        <v>92</v>
      </c>
      <c r="PY74" s="13">
        <f>RANK(PY$83,$MK$83:$QF$83)+COUNTIF($MK83:PY83,PY$83)-1</f>
        <v>93</v>
      </c>
      <c r="PZ74" s="13">
        <f>RANK(PZ$83,$MK$83:$QF$83)+COUNTIF($MK83:PZ83,PZ$83)-1</f>
        <v>94</v>
      </c>
      <c r="QA74" s="13">
        <f>RANK(QA$83,$MK$83:$QF$83)+COUNTIF($MK83:QA83,QA$83)-1</f>
        <v>95</v>
      </c>
      <c r="QB74" s="13">
        <f>RANK(QB$83,$MK$83:$QF$83)+COUNTIF($MK83:QB83,QB$83)-1</f>
        <v>96</v>
      </c>
      <c r="QC74" s="13">
        <f>RANK(QC$83,$MK$83:$QF$83)+COUNTIF($MK83:QC83,QC$83)-1</f>
        <v>97</v>
      </c>
      <c r="QD74" s="13">
        <f>RANK(QD$83,$MK$83:$QF$83)+COUNTIF($MK83:QD83,QD$83)-1</f>
        <v>98</v>
      </c>
      <c r="QE74" s="13">
        <f>RANK(QE$83,$MK$83:$QF$83)+COUNTIF($MK83:QE83,QE$83)-1</f>
        <v>99</v>
      </c>
      <c r="QF74" s="13">
        <f>RANK(QF$83,$MK$83:$QF$83)+COUNTIF($MK83:QF83,QF$83)-1</f>
        <v>100</v>
      </c>
      <c r="QG74" s="13">
        <f>ROW()</f>
        <v>74</v>
      </c>
      <c r="QH74" s="13">
        <f>MAX(MK74:QF74)</f>
        <v>100</v>
      </c>
      <c r="QN74" s="10"/>
      <c r="QP74" s="13"/>
      <c r="QQ74" s="10"/>
      <c r="QR74" s="10"/>
    </row>
    <row r="75" spans="1:460">
      <c r="A75" s="158"/>
      <c r="B75" s="158"/>
      <c r="C75" s="158"/>
      <c r="D75" s="158"/>
      <c r="E75" s="158"/>
      <c r="F75" s="158"/>
      <c r="J75" s="10">
        <f t="shared" si="222"/>
        <v>72</v>
      </c>
      <c r="K75" s="39" t="str">
        <f>IFERROR(IF(L75="","",IF(ISNUMBER(MATCH(HLOOKUP($J75,$MK$74:$QF$89,($QG$79-$QG$74+1),0),K$4:K74,0)),"",HLOOKUP($J75,$MK$74:$QF$89,($QG$79-$QG$74+1),0))),"")</f>
        <v/>
      </c>
      <c r="L75" s="40" t="str">
        <f t="shared" si="433"/>
        <v/>
      </c>
      <c r="M75" s="41" t="str">
        <f t="array" ref="M75">IFERROR(IF(HLOOKUP($J75,$MK$74:$QF$89,($QG$83-$QG$74+1),0)=0,"",HLOOKUP($J75,$MK$74:$QF$89,($QG$83-$QG$74+1),0)),0)</f>
        <v/>
      </c>
      <c r="N75" s="10"/>
      <c r="O75" s="10">
        <f t="shared" si="223"/>
        <v>72</v>
      </c>
      <c r="P75" s="39" t="str">
        <f>IFERROR(IF(Q75="","",IF(ISNUMBER(MATCH(HLOOKUP($T75,$MK$75:$OP$89,($QG$80-$QG$75+1),0),P$4:P74,0)),"",HLOOKUP($T75,$MK$75:$OP$89,($QG$80-$QG$75+1),0))),"")</f>
        <v/>
      </c>
      <c r="Q75" s="40" t="str">
        <f t="shared" si="434"/>
        <v/>
      </c>
      <c r="R75" s="41" t="str">
        <f t="array" ref="R75">IFERROR(IF(HLOOKUP($O75,$MK$75:$QF$89,($QG$89-$QG$75+1),0)=0,"",HLOOKUP($O75,$MK$75:$QF$89,($QG$89-$QG$75+1),0)),0)</f>
        <v/>
      </c>
      <c r="S75" s="10"/>
      <c r="T75" s="10">
        <f t="shared" si="224"/>
        <v>72</v>
      </c>
      <c r="U75" s="39" t="str">
        <f>IFERROR(IF(V75="","",IF(ISNUMBER(MATCH(HLOOKUP($O75,$MK$76:$QF$89,($QG$81-$QG$76+1),0),U$4:U74,0)),"",HLOOKUP($O75,$MK$76:$QF$89,($QG$81-$QG$76+1),0))),"")</f>
        <v/>
      </c>
      <c r="V75" s="40" t="str">
        <f t="shared" si="431"/>
        <v/>
      </c>
      <c r="W75" s="41" t="str">
        <f t="array" ref="W75">IFERROR(IF(HLOOKUP($T75,$MK$76:$QF$89,($QG$87-$QG$76+1),0)=0,"",HLOOKUP($T75,$MK$76:$QF$89,($QG$87-$QG$76+1),0)),0)</f>
        <v/>
      </c>
      <c r="Y75" s="9">
        <v>44</v>
      </c>
      <c r="Z75" s="39" t="str">
        <f>IFERROR(IF(AA75="","",IF(ISNUMBER(MATCH(VLOOKUP($Y76,$QN$4:$QQ$69,2,0),Z$31:Z74,0)),"",VLOOKUP($Y76,$QN$4:$QQ$69,2,0))),"")</f>
        <v/>
      </c>
      <c r="AA75" s="40" t="str">
        <f t="shared" si="428"/>
        <v/>
      </c>
      <c r="AB75" s="42" t="str">
        <f t="shared" si="429"/>
        <v/>
      </c>
      <c r="AC75" s="43" t="str">
        <f t="shared" si="430"/>
        <v/>
      </c>
      <c r="AN75" s="11" t="str">
        <f t="shared" ref="AN75:AN81" si="439">AN41&amp;AQ41&amp;AO41&amp;AR41</f>
        <v>Wales2Romania1</v>
      </c>
      <c r="AO75" s="12" t="str">
        <f t="shared" ref="AO75:AO81" si="440">IF(AQ41&gt;AR41,AN41&amp;AO41,IF(AQ41&lt;AR41,AO41&amp;AN41))</f>
        <v>WalesRomania</v>
      </c>
      <c r="MH75" s="89"/>
      <c r="MI75" s="89"/>
      <c r="MJ75" s="89" t="s">
        <v>2739</v>
      </c>
      <c r="MK75" s="13">
        <f>RANK(MK$89,$MK$89:$QF$89)+COUNTIF($MK89:MK89,MK$89)-1</f>
        <v>1</v>
      </c>
      <c r="ML75" s="13">
        <f>RANK(ML$89,$MK$89:$QF$89)+COUNTIF($MK89:ML89,ML$89)-1</f>
        <v>2</v>
      </c>
      <c r="MM75" s="13">
        <f>RANK(MM$89,$MK$89:$QF$89)+COUNTIF($MK89:MM89,MM$89)-1</f>
        <v>3</v>
      </c>
      <c r="MN75" s="13">
        <f>RANK(MN$89,$MK$89:$QF$89)+COUNTIF($MK89:MN89,MN$89)-1</f>
        <v>4</v>
      </c>
      <c r="MO75" s="13">
        <f>RANK(MO$89,$MK$89:$QF$89)+COUNTIF($MK89:MO89,MO$89)-1</f>
        <v>5</v>
      </c>
      <c r="MP75" s="13">
        <f>RANK(MP$89,$MK$89:$QF$89)+COUNTIF($MK89:MP89,MP$89)-1</f>
        <v>6</v>
      </c>
      <c r="MQ75" s="13">
        <f>RANK(MQ$89,$MK$89:$QF$89)+COUNTIF($MK89:MQ89,MQ$89)-1</f>
        <v>7</v>
      </c>
      <c r="MR75" s="13">
        <f>RANK(MR$89,$MK$89:$QF$89)+COUNTIF($MK89:MR89,MR$89)-1</f>
        <v>8</v>
      </c>
      <c r="MS75" s="13">
        <f>RANK(MS$89,$MK$89:$QF$89)+COUNTIF($MK89:MS89,MS$89)-1</f>
        <v>9</v>
      </c>
      <c r="MT75" s="13">
        <f>RANK(MT$89,$MK$89:$QF$89)+COUNTIF($MK89:MT89,MT$89)-1</f>
        <v>10</v>
      </c>
      <c r="MU75" s="13">
        <f>RANK(MU$89,$MK$89:$QF$89)+COUNTIF($MK89:MU89,MU$89)-1</f>
        <v>11</v>
      </c>
      <c r="MV75" s="13">
        <f>RANK(MV$89,$MK$89:$QF$89)+COUNTIF($MK89:MV89,MV$89)-1</f>
        <v>12</v>
      </c>
      <c r="MW75" s="13">
        <f>RANK(MW$89,$MK$89:$QF$89)+COUNTIF($MK89:MW89,MW$89)-1</f>
        <v>13</v>
      </c>
      <c r="MX75" s="13">
        <f>RANK(MX$89,$MK$89:$QF$89)+COUNTIF($MK89:MX89,MX$89)-1</f>
        <v>14</v>
      </c>
      <c r="MY75" s="13">
        <f>RANK(MY$89,$MK$89:$QF$89)+COUNTIF($MK89:MY89,MY$89)-1</f>
        <v>15</v>
      </c>
      <c r="MZ75" s="13">
        <f>RANK(MZ$89,$MK$89:$QF$89)+COUNTIF($MK89:MZ89,MZ$89)-1</f>
        <v>16</v>
      </c>
      <c r="NA75" s="13">
        <f>RANK(NA$89,$MK$89:$QF$89)+COUNTIF($MK89:NA89,NA$89)-1</f>
        <v>17</v>
      </c>
      <c r="NB75" s="13">
        <f>RANK(NB$89,$MK$89:$QF$89)+COUNTIF($MK89:NB89,NB$89)-1</f>
        <v>18</v>
      </c>
      <c r="NC75" s="13">
        <f>RANK(NC$89,$MK$89:$QF$89)+COUNTIF($MK89:NC89,NC$89)-1</f>
        <v>19</v>
      </c>
      <c r="ND75" s="13">
        <f>RANK(ND$89,$MK$89:$QF$89)+COUNTIF($MK89:ND89,ND$89)-1</f>
        <v>20</v>
      </c>
      <c r="NE75" s="13">
        <f>RANK(NE$89,$MK$89:$QF$89)+COUNTIF($MK89:NE89,NE$89)-1</f>
        <v>21</v>
      </c>
      <c r="NF75" s="13">
        <f>RANK(NF$89,$MK$89:$QF$89)+COUNTIF($MK89:NF89,NF$89)-1</f>
        <v>22</v>
      </c>
      <c r="NG75" s="13">
        <f>RANK(NG$89,$MK$89:$QF$89)+COUNTIF($MK89:NG89,NG$89)-1</f>
        <v>23</v>
      </c>
      <c r="NH75" s="13">
        <f>RANK(NH$89,$MK$89:$QF$89)+COUNTIF($MK89:NH89,NH$89)-1</f>
        <v>24</v>
      </c>
      <c r="NI75" s="13">
        <f>RANK(NI$89,$MK$89:$QF$89)+COUNTIF($MK89:NI89,NI$89)-1</f>
        <v>25</v>
      </c>
      <c r="NJ75" s="13">
        <f>RANK(NJ$89,$MK$89:$QF$89)+COUNTIF($MK89:NJ89,NJ$89)-1</f>
        <v>26</v>
      </c>
      <c r="NK75" s="13">
        <f>RANK(NK$89,$MK$89:$QF$89)+COUNTIF($MK89:NK89,NK$89)-1</f>
        <v>27</v>
      </c>
      <c r="NL75" s="13">
        <f>RANK(NL$89,$MK$89:$QF$89)+COUNTIF($MK89:NL89,NL$89)-1</f>
        <v>28</v>
      </c>
      <c r="NM75" s="13">
        <f>RANK(NM$89,$MK$89:$QF$89)+COUNTIF($MK89:NM89,NM$89)-1</f>
        <v>29</v>
      </c>
      <c r="NN75" s="13">
        <f>RANK(NN$89,$MK$89:$QF$89)+COUNTIF($MK89:NN89,NN$89)-1</f>
        <v>30</v>
      </c>
      <c r="NO75" s="13">
        <f>RANK(NO$89,$MK$89:$QF$89)+COUNTIF($MK89:NO89,NO$89)-1</f>
        <v>31</v>
      </c>
      <c r="NP75" s="13">
        <f>RANK(NP$89,$MK$89:$QF$89)+COUNTIF($MK89:NP89,NP$89)-1</f>
        <v>32</v>
      </c>
      <c r="NQ75" s="13">
        <f>RANK(NQ$89,$MK$89:$QF$89)+COUNTIF($MK89:NQ89,NQ$89)-1</f>
        <v>33</v>
      </c>
      <c r="NR75" s="13">
        <f>RANK(NR$89,$MK$89:$QF$89)+COUNTIF($MK89:NR89,NR$89)-1</f>
        <v>34</v>
      </c>
      <c r="NS75" s="13">
        <f>RANK(NS$89,$MK$89:$QF$89)+COUNTIF($MK89:NS89,NS$89)-1</f>
        <v>35</v>
      </c>
      <c r="NT75" s="13">
        <f>RANK(NT$89,$MK$89:$QF$89)+COUNTIF($MK89:NT89,NT$89)-1</f>
        <v>36</v>
      </c>
      <c r="NU75" s="13">
        <f>RANK(NU$89,$MK$89:$QF$89)+COUNTIF($MK89:NU89,NU$89)-1</f>
        <v>37</v>
      </c>
      <c r="NV75" s="13">
        <f>RANK(NV$89,$MK$89:$QF$89)+COUNTIF($MK89:NV89,NV$89)-1</f>
        <v>38</v>
      </c>
      <c r="NW75" s="13">
        <f>RANK(NW$89,$MK$89:$QF$89)+COUNTIF($MK89:NW89,NW$89)-1</f>
        <v>39</v>
      </c>
      <c r="NX75" s="13">
        <f>RANK(NX$89,$MK$89:$QF$89)+COUNTIF($MK89:NX89,NX$89)-1</f>
        <v>40</v>
      </c>
      <c r="NY75" s="13">
        <f>RANK(NY$89,$MK$89:$QF$89)+COUNTIF($MK89:NY89,NY$89)-1</f>
        <v>41</v>
      </c>
      <c r="NZ75" s="13">
        <f>RANK(NZ$89,$MK$89:$QF$89)+COUNTIF($MK89:NZ89,NZ$89)-1</f>
        <v>42</v>
      </c>
      <c r="OA75" s="13">
        <f>RANK(OA$89,$MK$89:$QF$89)+COUNTIF($MK89:OA89,OA$89)-1</f>
        <v>43</v>
      </c>
      <c r="OB75" s="13">
        <f>RANK(OB$89,$MK$89:$QF$89)+COUNTIF($MK89:OB89,OB$89)-1</f>
        <v>44</v>
      </c>
      <c r="OC75" s="13">
        <f>RANK(OC$89,$MK$89:$QF$89)+COUNTIF($MK89:OC89,OC$89)-1</f>
        <v>45</v>
      </c>
      <c r="OD75" s="13">
        <f>RANK(OD$89,$MK$89:$QF$89)+COUNTIF($MK89:OD89,OD$89)-1</f>
        <v>46</v>
      </c>
      <c r="OE75" s="13">
        <f>RANK(OE$89,$MK$89:$QF$89)+COUNTIF($MK89:OE89,OE$89)-1</f>
        <v>47</v>
      </c>
      <c r="OF75" s="13">
        <f>RANK(OF$89,$MK$89:$QF$89)+COUNTIF($MK89:OF89,OF$89)-1</f>
        <v>48</v>
      </c>
      <c r="OG75" s="13">
        <f>RANK(OG$89,$MK$89:$QF$89)+COUNTIF($MK89:OG89,OG$89)-1</f>
        <v>49</v>
      </c>
      <c r="OH75" s="13">
        <f>RANK(OH$89,$MK$89:$QF$89)+COUNTIF($MK89:OH89,OH$89)-1</f>
        <v>50</v>
      </c>
      <c r="OI75" s="13">
        <f>RANK(OI$89,$MK$89:$QF$89)+COUNTIF($MK89:OI89,OI$89)-1</f>
        <v>51</v>
      </c>
      <c r="OJ75" s="13">
        <f>RANK(OJ$89,$MK$89:$QF$89)+COUNTIF($MK89:OJ89,OJ$89)-1</f>
        <v>52</v>
      </c>
      <c r="OK75" s="13">
        <f>RANK(OK$89,$MK$89:$QF$89)+COUNTIF($MK89:OK89,OK$89)-1</f>
        <v>53</v>
      </c>
      <c r="OL75" s="13">
        <f>RANK(OL$89,$MK$89:$QF$89)+COUNTIF($MK89:OL89,OL$89)-1</f>
        <v>54</v>
      </c>
      <c r="OM75" s="13">
        <f>RANK(OM$89,$MK$89:$QF$89)+COUNTIF($MK89:OM89,OM$89)-1</f>
        <v>55</v>
      </c>
      <c r="ON75" s="13">
        <f>RANK(ON$89,$MK$89:$QF$89)+COUNTIF($MK89:ON89,ON$89)-1</f>
        <v>56</v>
      </c>
      <c r="OO75" s="13">
        <f>RANK(OO$89,$MK$89:$QF$89)+COUNTIF($MK89:OO89,OO$89)-1</f>
        <v>57</v>
      </c>
      <c r="OP75" s="13">
        <f>RANK(OP$89,$MK$89:$QF$89)+COUNTIF($MK89:OP89,OP$89)-1</f>
        <v>58</v>
      </c>
      <c r="OQ75" s="13">
        <f>RANK(OQ$89,$MK$89:$QF$89)+COUNTIF($MK89:OQ89,OQ$89)-1</f>
        <v>59</v>
      </c>
      <c r="OR75" s="13">
        <f>RANK(OR$89,$MK$89:$QF$89)+COUNTIF($MK89:OR89,OR$89)-1</f>
        <v>60</v>
      </c>
      <c r="OS75" s="13">
        <f>RANK(OS$89,$MK$89:$QF$89)+COUNTIF($MK89:OS89,OS$89)-1</f>
        <v>61</v>
      </c>
      <c r="OT75" s="13">
        <f>RANK(OT$89,$MK$89:$QF$89)+COUNTIF($MK89:OT89,OT$89)-1</f>
        <v>62</v>
      </c>
      <c r="OU75" s="13">
        <f>RANK(OU$89,$MK$89:$QF$89)+COUNTIF($MK89:OU89,OU$89)-1</f>
        <v>63</v>
      </c>
      <c r="OV75" s="13">
        <f>RANK(OV$89,$MK$89:$QF$89)+COUNTIF($MK89:OV89,OV$89)-1</f>
        <v>64</v>
      </c>
      <c r="OW75" s="13">
        <f>RANK(OW$89,$MK$89:$QF$89)+COUNTIF($MK89:OW89,OW$89)-1</f>
        <v>65</v>
      </c>
      <c r="OX75" s="13">
        <f>RANK(OX$89,$MK$89:$QF$89)+COUNTIF($MK89:OX89,OX$89)-1</f>
        <v>66</v>
      </c>
      <c r="OY75" s="13">
        <f>RANK(OY$89,$MK$89:$QF$89)+COUNTIF($MK89:OY89,OY$89)-1</f>
        <v>67</v>
      </c>
      <c r="OZ75" s="13">
        <f>RANK(OZ$89,$MK$89:$QF$89)+COUNTIF($MK89:OZ89,OZ$89)-1</f>
        <v>68</v>
      </c>
      <c r="PA75" s="13">
        <f>RANK(PA$89,$MK$89:$QF$89)+COUNTIF($MK89:PA89,PA$89)-1</f>
        <v>69</v>
      </c>
      <c r="PB75" s="13">
        <f>RANK(PB$89,$MK$89:$QF$89)+COUNTIF($MK89:PB89,PB$89)-1</f>
        <v>70</v>
      </c>
      <c r="PC75" s="13">
        <f>RANK(PC$89,$MK$89:$QF$89)+COUNTIF($MK89:PC89,PC$89)-1</f>
        <v>71</v>
      </c>
      <c r="PD75" s="13">
        <f>RANK(PD$89,$MK$89:$QF$89)+COUNTIF($MK89:PD89,PD$89)-1</f>
        <v>72</v>
      </c>
      <c r="PE75" s="13">
        <f>RANK(PE$89,$MK$89:$QF$89)+COUNTIF($MK89:PE89,PE$89)-1</f>
        <v>73</v>
      </c>
      <c r="PF75" s="13">
        <f>RANK(PF$89,$MK$89:$QF$89)+COUNTIF($MK89:PF89,PF$89)-1</f>
        <v>74</v>
      </c>
      <c r="PG75" s="13">
        <f>RANK(PG$89,$MK$89:$QF$89)+COUNTIF($MK89:PG89,PG$89)-1</f>
        <v>75</v>
      </c>
      <c r="PH75" s="13">
        <f>RANK(PH$89,$MK$89:$QF$89)+COUNTIF($MK89:PH89,PH$89)-1</f>
        <v>76</v>
      </c>
      <c r="PI75" s="13">
        <f>RANK(PI$89,$MK$89:$QF$89)+COUNTIF($MK89:PI89,PI$89)-1</f>
        <v>77</v>
      </c>
      <c r="PJ75" s="13">
        <f>RANK(PJ$89,$MK$89:$QF$89)+COUNTIF($MK89:PJ89,PJ$89)-1</f>
        <v>78</v>
      </c>
      <c r="PK75" s="13">
        <f>RANK(PK$89,$MK$89:$QF$89)+COUNTIF($MK89:PK89,PK$89)-1</f>
        <v>79</v>
      </c>
      <c r="PL75" s="13">
        <f>RANK(PL$89,$MK$89:$QF$89)+COUNTIF($MK89:PL89,PL$89)-1</f>
        <v>80</v>
      </c>
      <c r="PM75" s="13">
        <f>RANK(PM$89,$MK$89:$QF$89)+COUNTIF($MK89:PM89,PM$89)-1</f>
        <v>81</v>
      </c>
      <c r="PN75" s="13">
        <f>RANK(PN$89,$MK$89:$QF$89)+COUNTIF($MK89:PN89,PN$89)-1</f>
        <v>82</v>
      </c>
      <c r="PO75" s="13">
        <f>RANK(PO$89,$MK$89:$QF$89)+COUNTIF($MK89:PO89,PO$89)-1</f>
        <v>83</v>
      </c>
      <c r="PP75" s="13">
        <f>RANK(PP$89,$MK$89:$QF$89)+COUNTIF($MK89:PP89,PP$89)-1</f>
        <v>84</v>
      </c>
      <c r="PQ75" s="13">
        <f>RANK(PQ$89,$MK$89:$QF$89)+COUNTIF($MK89:PQ89,PQ$89)-1</f>
        <v>85</v>
      </c>
      <c r="PR75" s="13">
        <f>RANK(PR$89,$MK$89:$QF$89)+COUNTIF($MK89:PR89,PR$89)-1</f>
        <v>86</v>
      </c>
      <c r="PS75" s="13">
        <f>RANK(PS$89,$MK$89:$QF$89)+COUNTIF($MK89:PS89,PS$89)-1</f>
        <v>87</v>
      </c>
      <c r="PT75" s="13">
        <f>RANK(PT$89,$MK$89:$QF$89)+COUNTIF($MK89:PT89,PT$89)-1</f>
        <v>88</v>
      </c>
      <c r="PU75" s="13">
        <f>RANK(PU$89,$MK$89:$QF$89)+COUNTIF($MK89:PU89,PU$89)-1</f>
        <v>89</v>
      </c>
      <c r="PV75" s="13">
        <f>RANK(PV$89,$MK$89:$QF$89)+COUNTIF($MK89:PV89,PV$89)-1</f>
        <v>90</v>
      </c>
      <c r="PW75" s="13">
        <f>RANK(PW$89,$MK$89:$QF$89)+COUNTIF($MK89:PW89,PW$89)-1</f>
        <v>91</v>
      </c>
      <c r="PX75" s="13">
        <f>RANK(PX$89,$MK$89:$QF$89)+COUNTIF($MK89:PX89,PX$89)-1</f>
        <v>92</v>
      </c>
      <c r="PY75" s="13">
        <f>RANK(PY$89,$MK$89:$QF$89)+COUNTIF($MK89:PY89,PY$89)-1</f>
        <v>93</v>
      </c>
      <c r="PZ75" s="13">
        <f>RANK(PZ$89,$MK$89:$QF$89)+COUNTIF($MK89:PZ89,PZ$89)-1</f>
        <v>94</v>
      </c>
      <c r="QA75" s="13">
        <f>RANK(QA$89,$MK$89:$QF$89)+COUNTIF($MK89:QA89,QA$89)-1</f>
        <v>95</v>
      </c>
      <c r="QB75" s="13">
        <f>RANK(QB$89,$MK$89:$QF$89)+COUNTIF($MK89:QB89,QB$89)-1</f>
        <v>96</v>
      </c>
      <c r="QC75" s="13">
        <f>RANK(QC$89,$MK$89:$QF$89)+COUNTIF($MK89:QC89,QC$89)-1</f>
        <v>97</v>
      </c>
      <c r="QD75" s="13">
        <f>RANK(QD$89,$MK$89:$QF$89)+COUNTIF($MK89:QD89,QD$89)-1</f>
        <v>98</v>
      </c>
      <c r="QE75" s="13">
        <f>RANK(QE$89,$MK$89:$QF$89)+COUNTIF($MK89:QE89,QE$89)-1</f>
        <v>99</v>
      </c>
      <c r="QF75" s="13">
        <f>RANK(QF$89,$MK$89:$QF$89)+COUNTIF($MK89:QF89,QF$89)-1</f>
        <v>100</v>
      </c>
      <c r="QG75" s="13">
        <f>ROW()</f>
        <v>75</v>
      </c>
      <c r="QH75" s="13">
        <f t="shared" ref="QH75:QH76" si="441">MAX(MK75:QF75)</f>
        <v>100</v>
      </c>
      <c r="QN75" s="10"/>
      <c r="QP75" s="10"/>
      <c r="QQ75" s="10"/>
      <c r="QR75" s="10"/>
    </row>
    <row r="76" spans="1:460">
      <c r="A76" s="158"/>
      <c r="B76" s="158"/>
      <c r="C76" s="158"/>
      <c r="D76" s="158"/>
      <c r="E76" s="158"/>
      <c r="F76" s="158"/>
      <c r="J76" s="10">
        <f t="shared" si="222"/>
        <v>73</v>
      </c>
      <c r="K76" s="39" t="str">
        <f>IFERROR(IF(L76="","",IF(ISNUMBER(MATCH(HLOOKUP($J76,$MK$74:$QF$89,($QG$79-$QG$74+1),0),K$4:K75,0)),"",HLOOKUP($J76,$MK$74:$QF$89,($QG$79-$QG$74+1),0))),"")</f>
        <v/>
      </c>
      <c r="L76" s="40" t="str">
        <f t="shared" si="433"/>
        <v/>
      </c>
      <c r="M76" s="41" t="str">
        <f t="array" ref="M76">IFERROR(IF(HLOOKUP($J76,$MK$74:$QF$89,($QG$83-$QG$74+1),0)=0,"",HLOOKUP($J76,$MK$74:$QF$89,($QG$83-$QG$74+1),0)),0)</f>
        <v/>
      </c>
      <c r="N76" s="10"/>
      <c r="O76" s="10">
        <f t="shared" si="223"/>
        <v>73</v>
      </c>
      <c r="P76" s="39" t="str">
        <f>IFERROR(IF(Q76="","",IF(ISNUMBER(MATCH(HLOOKUP($T76,$MK$75:$OP$89,($QG$80-$QG$75+1),0),P$4:P75,0)),"",HLOOKUP($T76,$MK$75:$OP$89,($QG$80-$QG$75+1),0))),"")</f>
        <v/>
      </c>
      <c r="Q76" s="40" t="str">
        <f t="shared" si="434"/>
        <v/>
      </c>
      <c r="R76" s="41" t="str">
        <f t="array" ref="R76">IFERROR(IF(HLOOKUP($O76,$MK$75:$QF$89,($QG$89-$QG$75+1),0)=0,"",HLOOKUP($O76,$MK$75:$QF$89,($QG$89-$QG$75+1),0)),0)</f>
        <v/>
      </c>
      <c r="S76" s="10"/>
      <c r="T76" s="10">
        <f t="shared" si="224"/>
        <v>73</v>
      </c>
      <c r="U76" s="39" t="str">
        <f>IFERROR(IF(V76="","",IF(ISNUMBER(MATCH(HLOOKUP($O76,$MK$76:$QF$89,($QG$81-$QG$76+1),0),U$4:U75,0)),"",HLOOKUP($O76,$MK$76:$QF$89,($QG$81-$QG$76+1),0))),"")</f>
        <v/>
      </c>
      <c r="V76" s="40" t="str">
        <f t="shared" si="431"/>
        <v/>
      </c>
      <c r="W76" s="41" t="str">
        <f t="array" ref="W76">IFERROR(IF(HLOOKUP($T76,$MK$76:$QF$89,($QG$87-$QG$76+1),0)=0,"",HLOOKUP($T76,$MK$76:$QF$89,($QG$87-$QG$76+1),0)),0)</f>
        <v/>
      </c>
      <c r="Y76" s="9">
        <v>45</v>
      </c>
      <c r="Z76" s="39" t="str">
        <f>IFERROR(IF(AA76="","",IF(ISNUMBER(MATCH(VLOOKUP($Y77,$QN$4:$QQ$69,2,0),Z$31:Z75,0)),"",VLOOKUP($Y77,$QN$4:$QQ$69,2,0))),"")</f>
        <v/>
      </c>
      <c r="AA76" s="40" t="str">
        <f t="shared" si="428"/>
        <v/>
      </c>
      <c r="AB76" s="42" t="str">
        <f t="shared" si="429"/>
        <v/>
      </c>
      <c r="AC76" s="43" t="str">
        <f t="shared" si="430"/>
        <v/>
      </c>
      <c r="AN76" s="11" t="str">
        <f t="shared" si="439"/>
        <v>Spain1Sweden0</v>
      </c>
      <c r="AO76" s="12" t="str">
        <f t="shared" si="440"/>
        <v>SpainSweden</v>
      </c>
      <c r="MH76" s="89"/>
      <c r="MI76" s="89"/>
      <c r="MJ76" s="89" t="s">
        <v>2740</v>
      </c>
      <c r="MK76" s="13">
        <f>RANK(MK$87,$MK$87:$QF$87)+COUNTIF($MK87:MK87,MK$87)-1</f>
        <v>1</v>
      </c>
      <c r="ML76" s="13">
        <f>RANK(ML$87,$MK$87:$QF$87)+COUNTIF($MK87:ML87,ML$87)-1</f>
        <v>2</v>
      </c>
      <c r="MM76" s="13">
        <f>RANK(MM$87,$MK$87:$QF$87)+COUNTIF($MK87:MM87,MM$87)-1</f>
        <v>3</v>
      </c>
      <c r="MN76" s="13">
        <f>RANK(MN$87,$MK$87:$QF$87)+COUNTIF($MK87:MN87,MN$87)-1</f>
        <v>4</v>
      </c>
      <c r="MO76" s="13">
        <f>RANK(MO$87,$MK$87:$QF$87)+COUNTIF($MK87:MO87,MO$87)-1</f>
        <v>5</v>
      </c>
      <c r="MP76" s="13">
        <f>RANK(MP$87,$MK$87:$QF$87)+COUNTIF($MK87:MP87,MP$87)-1</f>
        <v>6</v>
      </c>
      <c r="MQ76" s="13">
        <f>RANK(MQ$87,$MK$87:$QF$87)+COUNTIF($MK87:MQ87,MQ$87)-1</f>
        <v>7</v>
      </c>
      <c r="MR76" s="13">
        <f>RANK(MR$87,$MK$87:$QF$87)+COUNTIF($MK87:MR87,MR$87)-1</f>
        <v>8</v>
      </c>
      <c r="MS76" s="13">
        <f>RANK(MS$87,$MK$87:$QF$87)+COUNTIF($MK87:MS87,MS$87)-1</f>
        <v>9</v>
      </c>
      <c r="MT76" s="13">
        <f>RANK(MT$87,$MK$87:$QF$87)+COUNTIF($MK87:MT87,MT$87)-1</f>
        <v>10</v>
      </c>
      <c r="MU76" s="13">
        <f>RANK(MU$87,$MK$87:$QF$87)+COUNTIF($MK87:MU87,MU$87)-1</f>
        <v>11</v>
      </c>
      <c r="MV76" s="13">
        <f>RANK(MV$87,$MK$87:$QF$87)+COUNTIF($MK87:MV87,MV$87)-1</f>
        <v>12</v>
      </c>
      <c r="MW76" s="13">
        <f>RANK(MW$87,$MK$87:$QF$87)+COUNTIF($MK87:MW87,MW$87)-1</f>
        <v>13</v>
      </c>
      <c r="MX76" s="13">
        <f>RANK(MX$87,$MK$87:$QF$87)+COUNTIF($MK87:MX87,MX$87)-1</f>
        <v>14</v>
      </c>
      <c r="MY76" s="13">
        <f>RANK(MY$87,$MK$87:$QF$87)+COUNTIF($MK87:MY87,MY$87)-1</f>
        <v>15</v>
      </c>
      <c r="MZ76" s="13">
        <f>RANK(MZ$87,$MK$87:$QF$87)+COUNTIF($MK87:MZ87,MZ$87)-1</f>
        <v>16</v>
      </c>
      <c r="NA76" s="13">
        <f>RANK(NA$87,$MK$87:$QF$87)+COUNTIF($MK87:NA87,NA$87)-1</f>
        <v>17</v>
      </c>
      <c r="NB76" s="13">
        <f>RANK(NB$87,$MK$87:$QF$87)+COUNTIF($MK87:NB87,NB$87)-1</f>
        <v>18</v>
      </c>
      <c r="NC76" s="13">
        <f>RANK(NC$87,$MK$87:$QF$87)+COUNTIF($MK87:NC87,NC$87)-1</f>
        <v>19</v>
      </c>
      <c r="ND76" s="13">
        <f>RANK(ND$87,$MK$87:$QF$87)+COUNTIF($MK87:ND87,ND$87)-1</f>
        <v>20</v>
      </c>
      <c r="NE76" s="13">
        <f>RANK(NE$87,$MK$87:$QF$87)+COUNTIF($MK87:NE87,NE$87)-1</f>
        <v>21</v>
      </c>
      <c r="NF76" s="13">
        <f>RANK(NF$87,$MK$87:$QF$87)+COUNTIF($MK87:NF87,NF$87)-1</f>
        <v>22</v>
      </c>
      <c r="NG76" s="13">
        <f>RANK(NG$87,$MK$87:$QF$87)+COUNTIF($MK87:NG87,NG$87)-1</f>
        <v>23</v>
      </c>
      <c r="NH76" s="13">
        <f>RANK(NH$87,$MK$87:$QF$87)+COUNTIF($MK87:NH87,NH$87)-1</f>
        <v>24</v>
      </c>
      <c r="NI76" s="13">
        <f>RANK(NI$87,$MK$87:$QF$87)+COUNTIF($MK87:NI87,NI$87)-1</f>
        <v>25</v>
      </c>
      <c r="NJ76" s="13">
        <f>RANK(NJ$87,$MK$87:$QF$87)+COUNTIF($MK87:NJ87,NJ$87)-1</f>
        <v>26</v>
      </c>
      <c r="NK76" s="13">
        <f>RANK(NK$87,$MK$87:$QF$87)+COUNTIF($MK87:NK87,NK$87)-1</f>
        <v>27</v>
      </c>
      <c r="NL76" s="13">
        <f>RANK(NL$87,$MK$87:$QF$87)+COUNTIF($MK87:NL87,NL$87)-1</f>
        <v>28</v>
      </c>
      <c r="NM76" s="13">
        <f>RANK(NM$87,$MK$87:$QF$87)+COUNTIF($MK87:NM87,NM$87)-1</f>
        <v>29</v>
      </c>
      <c r="NN76" s="13">
        <f>RANK(NN$87,$MK$87:$QF$87)+COUNTIF($MK87:NN87,NN$87)-1</f>
        <v>30</v>
      </c>
      <c r="NO76" s="13">
        <f>RANK(NO$87,$MK$87:$QF$87)+COUNTIF($MK87:NO87,NO$87)-1</f>
        <v>31</v>
      </c>
      <c r="NP76" s="13">
        <f>RANK(NP$87,$MK$87:$QF$87)+COUNTIF($MK87:NP87,NP$87)-1</f>
        <v>32</v>
      </c>
      <c r="NQ76" s="13">
        <f>RANK(NQ$87,$MK$87:$QF$87)+COUNTIF($MK87:NQ87,NQ$87)-1</f>
        <v>33</v>
      </c>
      <c r="NR76" s="13">
        <f>RANK(NR$87,$MK$87:$QF$87)+COUNTIF($MK87:NR87,NR$87)-1</f>
        <v>34</v>
      </c>
      <c r="NS76" s="13">
        <f>RANK(NS$87,$MK$87:$QF$87)+COUNTIF($MK87:NS87,NS$87)-1</f>
        <v>35</v>
      </c>
      <c r="NT76" s="13">
        <f>RANK(NT$87,$MK$87:$QF$87)+COUNTIF($MK87:NT87,NT$87)-1</f>
        <v>36</v>
      </c>
      <c r="NU76" s="13">
        <f>RANK(NU$87,$MK$87:$QF$87)+COUNTIF($MK87:NU87,NU$87)-1</f>
        <v>37</v>
      </c>
      <c r="NV76" s="13">
        <f>RANK(NV$87,$MK$87:$QF$87)+COUNTIF($MK87:NV87,NV$87)-1</f>
        <v>38</v>
      </c>
      <c r="NW76" s="13">
        <f>RANK(NW$87,$MK$87:$QF$87)+COUNTIF($MK87:NW87,NW$87)-1</f>
        <v>39</v>
      </c>
      <c r="NX76" s="13">
        <f>RANK(NX$87,$MK$87:$QF$87)+COUNTIF($MK87:NX87,NX$87)-1</f>
        <v>40</v>
      </c>
      <c r="NY76" s="13">
        <f>RANK(NY$87,$MK$87:$QF$87)+COUNTIF($MK87:NY87,NY$87)-1</f>
        <v>41</v>
      </c>
      <c r="NZ76" s="13">
        <f>RANK(NZ$87,$MK$87:$QF$87)+COUNTIF($MK87:NZ87,NZ$87)-1</f>
        <v>42</v>
      </c>
      <c r="OA76" s="13">
        <f>RANK(OA$87,$MK$87:$QF$87)+COUNTIF($MK87:OA87,OA$87)-1</f>
        <v>43</v>
      </c>
      <c r="OB76" s="13">
        <f>RANK(OB$87,$MK$87:$QF$87)+COUNTIF($MK87:OB87,OB$87)-1</f>
        <v>44</v>
      </c>
      <c r="OC76" s="13">
        <f>RANK(OC$87,$MK$87:$QF$87)+COUNTIF($MK87:OC87,OC$87)-1</f>
        <v>45</v>
      </c>
      <c r="OD76" s="13">
        <f>RANK(OD$87,$MK$87:$QF$87)+COUNTIF($MK87:OD87,OD$87)-1</f>
        <v>46</v>
      </c>
      <c r="OE76" s="13">
        <f>RANK(OE$87,$MK$87:$QF$87)+COUNTIF($MK87:OE87,OE$87)-1</f>
        <v>47</v>
      </c>
      <c r="OF76" s="13">
        <f>RANK(OF$87,$MK$87:$QF$87)+COUNTIF($MK87:OF87,OF$87)-1</f>
        <v>48</v>
      </c>
      <c r="OG76" s="13">
        <f>RANK(OG$87,$MK$87:$QF$87)+COUNTIF($MK87:OG87,OG$87)-1</f>
        <v>49</v>
      </c>
      <c r="OH76" s="13">
        <f>RANK(OH$87,$MK$87:$QF$87)+COUNTIF($MK87:OH87,OH$87)-1</f>
        <v>50</v>
      </c>
      <c r="OI76" s="13">
        <f>RANK(OI$87,$MK$87:$QF$87)+COUNTIF($MK87:OI87,OI$87)-1</f>
        <v>51</v>
      </c>
      <c r="OJ76" s="13">
        <f>RANK(OJ$87,$MK$87:$QF$87)+COUNTIF($MK87:OJ87,OJ$87)-1</f>
        <v>52</v>
      </c>
      <c r="OK76" s="13">
        <f>RANK(OK$87,$MK$87:$QF$87)+COUNTIF($MK87:OK87,OK$87)-1</f>
        <v>53</v>
      </c>
      <c r="OL76" s="13">
        <f>RANK(OL$87,$MK$87:$QF$87)+COUNTIF($MK87:OL87,OL$87)-1</f>
        <v>54</v>
      </c>
      <c r="OM76" s="13">
        <f>RANK(OM$87,$MK$87:$QF$87)+COUNTIF($MK87:OM87,OM$87)-1</f>
        <v>55</v>
      </c>
      <c r="ON76" s="13">
        <f>RANK(ON$87,$MK$87:$QF$87)+COUNTIF($MK87:ON87,ON$87)-1</f>
        <v>56</v>
      </c>
      <c r="OO76" s="13">
        <f>RANK(OO$87,$MK$87:$QF$87)+COUNTIF($MK87:OO87,OO$87)-1</f>
        <v>57</v>
      </c>
      <c r="OP76" s="13">
        <f>RANK(OP$87,$MK$87:$QF$87)+COUNTIF($MK87:OP87,OP$87)-1</f>
        <v>58</v>
      </c>
      <c r="OQ76" s="13">
        <f>RANK(OQ$87,$MK$87:$QF$87)+COUNTIF($MK87:OQ87,OQ$87)-1</f>
        <v>59</v>
      </c>
      <c r="OR76" s="13">
        <f>RANK(OR$87,$MK$87:$QF$87)+COUNTIF($MK87:OR87,OR$87)-1</f>
        <v>60</v>
      </c>
      <c r="OS76" s="13">
        <f>RANK(OS$87,$MK$87:$QF$87)+COUNTIF($MK87:OS87,OS$87)-1</f>
        <v>61</v>
      </c>
      <c r="OT76" s="13">
        <f>RANK(OT$87,$MK$87:$QF$87)+COUNTIF($MK87:OT87,OT$87)-1</f>
        <v>62</v>
      </c>
      <c r="OU76" s="13">
        <f>RANK(OU$87,$MK$87:$QF$87)+COUNTIF($MK87:OU87,OU$87)-1</f>
        <v>63</v>
      </c>
      <c r="OV76" s="13">
        <f>RANK(OV$87,$MK$87:$QF$87)+COUNTIF($MK87:OV87,OV$87)-1</f>
        <v>64</v>
      </c>
      <c r="OW76" s="13">
        <f>RANK(OW$87,$MK$87:$QF$87)+COUNTIF($MK87:OW87,OW$87)-1</f>
        <v>65</v>
      </c>
      <c r="OX76" s="13">
        <f>RANK(OX$87,$MK$87:$QF$87)+COUNTIF($MK87:OX87,OX$87)-1</f>
        <v>66</v>
      </c>
      <c r="OY76" s="13">
        <f>RANK(OY$87,$MK$87:$QF$87)+COUNTIF($MK87:OY87,OY$87)-1</f>
        <v>67</v>
      </c>
      <c r="OZ76" s="13">
        <f>RANK(OZ$87,$MK$87:$QF$87)+COUNTIF($MK87:OZ87,OZ$87)-1</f>
        <v>68</v>
      </c>
      <c r="PA76" s="13">
        <f>RANK(PA$87,$MK$87:$QF$87)+COUNTIF($MK87:PA87,PA$87)-1</f>
        <v>69</v>
      </c>
      <c r="PB76" s="13">
        <f>RANK(PB$87,$MK$87:$QF$87)+COUNTIF($MK87:PB87,PB$87)-1</f>
        <v>70</v>
      </c>
      <c r="PC76" s="13">
        <f>RANK(PC$87,$MK$87:$QF$87)+COUNTIF($MK87:PC87,PC$87)-1</f>
        <v>71</v>
      </c>
      <c r="PD76" s="13">
        <f>RANK(PD$87,$MK$87:$QF$87)+COUNTIF($MK87:PD87,PD$87)-1</f>
        <v>72</v>
      </c>
      <c r="PE76" s="13">
        <f>RANK(PE$87,$MK$87:$QF$87)+COUNTIF($MK87:PE87,PE$87)-1</f>
        <v>73</v>
      </c>
      <c r="PF76" s="13">
        <f>RANK(PF$87,$MK$87:$QF$87)+COUNTIF($MK87:PF87,PF$87)-1</f>
        <v>74</v>
      </c>
      <c r="PG76" s="13">
        <f>RANK(PG$87,$MK$87:$QF$87)+COUNTIF($MK87:PG87,PG$87)-1</f>
        <v>75</v>
      </c>
      <c r="PH76" s="13">
        <f>RANK(PH$87,$MK$87:$QF$87)+COUNTIF($MK87:PH87,PH$87)-1</f>
        <v>76</v>
      </c>
      <c r="PI76" s="13">
        <f>RANK(PI$87,$MK$87:$QF$87)+COUNTIF($MK87:PI87,PI$87)-1</f>
        <v>77</v>
      </c>
      <c r="PJ76" s="13">
        <f>RANK(PJ$87,$MK$87:$QF$87)+COUNTIF($MK87:PJ87,PJ$87)-1</f>
        <v>78</v>
      </c>
      <c r="PK76" s="13">
        <f>RANK(PK$87,$MK$87:$QF$87)+COUNTIF($MK87:PK87,PK$87)-1</f>
        <v>79</v>
      </c>
      <c r="PL76" s="13">
        <f>RANK(PL$87,$MK$87:$QF$87)+COUNTIF($MK87:PL87,PL$87)-1</f>
        <v>80</v>
      </c>
      <c r="PM76" s="13">
        <f>RANK(PM$87,$MK$87:$QF$87)+COUNTIF($MK87:PM87,PM$87)-1</f>
        <v>81</v>
      </c>
      <c r="PN76" s="13">
        <f>RANK(PN$87,$MK$87:$QF$87)+COUNTIF($MK87:PN87,PN$87)-1</f>
        <v>82</v>
      </c>
      <c r="PO76" s="13">
        <f>RANK(PO$87,$MK$87:$QF$87)+COUNTIF($MK87:PO87,PO$87)-1</f>
        <v>83</v>
      </c>
      <c r="PP76" s="13">
        <f>RANK(PP$87,$MK$87:$QF$87)+COUNTIF($MK87:PP87,PP$87)-1</f>
        <v>84</v>
      </c>
      <c r="PQ76" s="13">
        <f>RANK(PQ$87,$MK$87:$QF$87)+COUNTIF($MK87:PQ87,PQ$87)-1</f>
        <v>85</v>
      </c>
      <c r="PR76" s="13">
        <f>RANK(PR$87,$MK$87:$QF$87)+COUNTIF($MK87:PR87,PR$87)-1</f>
        <v>86</v>
      </c>
      <c r="PS76" s="13">
        <f>RANK(PS$87,$MK$87:$QF$87)+COUNTIF($MK87:PS87,PS$87)-1</f>
        <v>87</v>
      </c>
      <c r="PT76" s="13">
        <f>RANK(PT$87,$MK$87:$QF$87)+COUNTIF($MK87:PT87,PT$87)-1</f>
        <v>88</v>
      </c>
      <c r="PU76" s="13">
        <f>RANK(PU$87,$MK$87:$QF$87)+COUNTIF($MK87:PU87,PU$87)-1</f>
        <v>89</v>
      </c>
      <c r="PV76" s="13">
        <f>RANK(PV$87,$MK$87:$QF$87)+COUNTIF($MK87:PV87,PV$87)-1</f>
        <v>90</v>
      </c>
      <c r="PW76" s="13">
        <f>RANK(PW$87,$MK$87:$QF$87)+COUNTIF($MK87:PW87,PW$87)-1</f>
        <v>91</v>
      </c>
      <c r="PX76" s="13">
        <f>RANK(PX$87,$MK$87:$QF$87)+COUNTIF($MK87:PX87,PX$87)-1</f>
        <v>92</v>
      </c>
      <c r="PY76" s="13">
        <f>RANK(PY$87,$MK$87:$QF$87)+COUNTIF($MK87:PY87,PY$87)-1</f>
        <v>93</v>
      </c>
      <c r="PZ76" s="13">
        <f>RANK(PZ$87,$MK$87:$QF$87)+COUNTIF($MK87:PZ87,PZ$87)-1</f>
        <v>94</v>
      </c>
      <c r="QA76" s="13">
        <f>RANK(QA$87,$MK$87:$QF$87)+COUNTIF($MK87:QA87,QA$87)-1</f>
        <v>95</v>
      </c>
      <c r="QB76" s="13">
        <f>RANK(QB$87,$MK$87:$QF$87)+COUNTIF($MK87:QB87,QB$87)-1</f>
        <v>96</v>
      </c>
      <c r="QC76" s="13">
        <f>RANK(QC$87,$MK$87:$QF$87)+COUNTIF($MK87:QC87,QC$87)-1</f>
        <v>97</v>
      </c>
      <c r="QD76" s="13">
        <f>RANK(QD$87,$MK$87:$QF$87)+COUNTIF($MK87:QD87,QD$87)-1</f>
        <v>98</v>
      </c>
      <c r="QE76" s="13">
        <f>RANK(QE$87,$MK$87:$QF$87)+COUNTIF($MK87:QE87,QE$87)-1</f>
        <v>99</v>
      </c>
      <c r="QF76" s="13">
        <f>RANK(QF$87,$MK$87:$QF$87)+COUNTIF($MK87:QF87,QF$87)-1</f>
        <v>100</v>
      </c>
      <c r="QG76" s="13">
        <f>ROW()</f>
        <v>76</v>
      </c>
      <c r="QH76" s="13">
        <f t="shared" si="441"/>
        <v>100</v>
      </c>
      <c r="QN76" s="10"/>
      <c r="QP76" s="10"/>
      <c r="QQ76" s="10"/>
      <c r="QR76" s="10"/>
    </row>
    <row r="77" spans="1:460">
      <c r="A77" s="158"/>
      <c r="B77" s="158"/>
      <c r="C77" s="158"/>
      <c r="D77" s="158"/>
      <c r="E77" s="158"/>
      <c r="F77" s="158"/>
      <c r="J77" s="10">
        <f t="shared" si="222"/>
        <v>74</v>
      </c>
      <c r="K77" s="39" t="str">
        <f>IFERROR(IF(L77="","",IF(ISNUMBER(MATCH(HLOOKUP($J77,$MK$74:$QF$89,($QG$79-$QG$74+1),0),K$4:K76,0)),"",HLOOKUP($J77,$MK$74:$QF$89,($QG$79-$QG$74+1),0))),"")</f>
        <v/>
      </c>
      <c r="L77" s="40" t="str">
        <f t="shared" si="433"/>
        <v/>
      </c>
      <c r="M77" s="41" t="str">
        <f t="array" ref="M77">IFERROR(IF(HLOOKUP($J77,$MK$74:$QF$89,($QG$83-$QG$74+1),0)=0,"",HLOOKUP($J77,$MK$74:$QF$89,($QG$83-$QG$74+1),0)),0)</f>
        <v/>
      </c>
      <c r="N77" s="10"/>
      <c r="O77" s="10">
        <f t="shared" si="223"/>
        <v>74</v>
      </c>
      <c r="P77" s="39" t="str">
        <f>IFERROR(IF(Q77="","",IF(ISNUMBER(MATCH(HLOOKUP($T77,$MK$75:$OP$89,($QG$80-$QG$75+1),0),P$4:P76,0)),"",HLOOKUP($T77,$MK$75:$OP$89,($QG$80-$QG$75+1),0))),"")</f>
        <v/>
      </c>
      <c r="Q77" s="40" t="str">
        <f t="shared" si="434"/>
        <v/>
      </c>
      <c r="R77" s="41" t="str">
        <f t="array" ref="R77">IFERROR(IF(HLOOKUP($O77,$MK$75:$QF$89,($QG$89-$QG$75+1),0)=0,"",HLOOKUP($O77,$MK$75:$QF$89,($QG$89-$QG$75+1),0)),0)</f>
        <v/>
      </c>
      <c r="S77" s="10"/>
      <c r="T77" s="10">
        <f t="shared" si="224"/>
        <v>74</v>
      </c>
      <c r="U77" s="39" t="str">
        <f>IFERROR(IF(V77="","",IF(ISNUMBER(MATCH(HLOOKUP($O77,$MK$76:$QF$89,($QG$81-$QG$76+1),0),U$4:U76,0)),"",HLOOKUP($O77,$MK$76:$QF$89,($QG$81-$QG$76+1),0))),"")</f>
        <v/>
      </c>
      <c r="V77" s="40" t="str">
        <f t="shared" si="431"/>
        <v/>
      </c>
      <c r="W77" s="41" t="str">
        <f t="array" ref="W77">IFERROR(IF(HLOOKUP($T77,$MK$76:$QF$89,($QG$87-$QG$76+1),0)=0,"",HLOOKUP($T77,$MK$76:$QF$89,($QG$87-$QG$76+1),0)),0)</f>
        <v/>
      </c>
      <c r="Y77" s="9">
        <v>46</v>
      </c>
      <c r="Z77" s="39" t="str">
        <f>IFERROR(IF(AA77="","",IF(ISNUMBER(MATCH(VLOOKUP($Y78,$QN$4:$QQ$69,2,0),Z$31:Z76,0)),"",VLOOKUP($Y78,$QN$4:$QQ$69,2,0))),"")</f>
        <v/>
      </c>
      <c r="AA77" s="40" t="str">
        <f t="shared" si="428"/>
        <v/>
      </c>
      <c r="AB77" s="42" t="str">
        <f t="shared" si="429"/>
        <v/>
      </c>
      <c r="AC77" s="43" t="str">
        <f t="shared" si="430"/>
        <v/>
      </c>
      <c r="AN77" s="11" t="str">
        <f t="shared" si="439"/>
        <v>Albania1Czech Republic2</v>
      </c>
      <c r="AO77" s="12" t="str">
        <f t="shared" si="440"/>
        <v>Czech RepublicAlbania</v>
      </c>
      <c r="MH77" s="89"/>
      <c r="MI77" s="89"/>
      <c r="MJ77" s="89"/>
      <c r="MK77" s="13" t="str">
        <f>MK3</f>
        <v/>
      </c>
      <c r="ML77" s="13" t="str">
        <f t="shared" ref="ML77:OW77" si="442">ML3</f>
        <v/>
      </c>
      <c r="MM77" s="13" t="str">
        <f t="shared" si="442"/>
        <v/>
      </c>
      <c r="MN77" s="13" t="str">
        <f t="shared" si="442"/>
        <v/>
      </c>
      <c r="MO77" s="13" t="str">
        <f t="shared" si="442"/>
        <v/>
      </c>
      <c r="MP77" s="13" t="str">
        <f t="shared" si="442"/>
        <v/>
      </c>
      <c r="MQ77" s="13" t="str">
        <f t="shared" si="442"/>
        <v/>
      </c>
      <c r="MR77" s="13" t="str">
        <f t="shared" si="442"/>
        <v/>
      </c>
      <c r="MS77" s="13" t="str">
        <f t="shared" si="442"/>
        <v/>
      </c>
      <c r="MT77" s="13" t="str">
        <f t="shared" si="442"/>
        <v/>
      </c>
      <c r="MU77" s="13" t="str">
        <f t="shared" si="442"/>
        <v/>
      </c>
      <c r="MV77" s="13" t="str">
        <f t="shared" si="442"/>
        <v/>
      </c>
      <c r="MW77" s="13" t="str">
        <f t="shared" si="442"/>
        <v/>
      </c>
      <c r="MX77" s="13" t="str">
        <f t="shared" si="442"/>
        <v/>
      </c>
      <c r="MY77" s="13" t="str">
        <f t="shared" si="442"/>
        <v/>
      </c>
      <c r="MZ77" s="13" t="str">
        <f t="shared" si="442"/>
        <v/>
      </c>
      <c r="NA77" s="13" t="str">
        <f t="shared" si="442"/>
        <v/>
      </c>
      <c r="NB77" s="13" t="str">
        <f t="shared" si="442"/>
        <v/>
      </c>
      <c r="NC77" s="13" t="str">
        <f t="shared" si="442"/>
        <v/>
      </c>
      <c r="ND77" s="13" t="str">
        <f t="shared" si="442"/>
        <v/>
      </c>
      <c r="NE77" s="13" t="str">
        <f t="shared" si="442"/>
        <v/>
      </c>
      <c r="NF77" s="13" t="str">
        <f t="shared" si="442"/>
        <v/>
      </c>
      <c r="NG77" s="13" t="str">
        <f t="shared" si="442"/>
        <v/>
      </c>
      <c r="NH77" s="13" t="str">
        <f t="shared" si="442"/>
        <v/>
      </c>
      <c r="NI77" s="13" t="str">
        <f t="shared" si="442"/>
        <v/>
      </c>
      <c r="NJ77" s="13" t="str">
        <f t="shared" si="442"/>
        <v/>
      </c>
      <c r="NK77" s="13" t="str">
        <f t="shared" si="442"/>
        <v/>
      </c>
      <c r="NL77" s="13" t="str">
        <f t="shared" si="442"/>
        <v/>
      </c>
      <c r="NM77" s="13" t="str">
        <f t="shared" si="442"/>
        <v/>
      </c>
      <c r="NN77" s="13" t="str">
        <f t="shared" si="442"/>
        <v/>
      </c>
      <c r="NO77" s="13" t="str">
        <f t="shared" si="442"/>
        <v/>
      </c>
      <c r="NP77" s="13" t="str">
        <f t="shared" si="442"/>
        <v/>
      </c>
      <c r="NQ77" s="13" t="str">
        <f t="shared" si="442"/>
        <v/>
      </c>
      <c r="NR77" s="13" t="str">
        <f t="shared" si="442"/>
        <v/>
      </c>
      <c r="NS77" s="13" t="str">
        <f t="shared" si="442"/>
        <v/>
      </c>
      <c r="NT77" s="13" t="str">
        <f t="shared" si="442"/>
        <v/>
      </c>
      <c r="NU77" s="13" t="str">
        <f t="shared" si="442"/>
        <v/>
      </c>
      <c r="NV77" s="13" t="str">
        <f t="shared" si="442"/>
        <v/>
      </c>
      <c r="NW77" s="13" t="str">
        <f t="shared" si="442"/>
        <v/>
      </c>
      <c r="NX77" s="13" t="str">
        <f t="shared" si="442"/>
        <v/>
      </c>
      <c r="NY77" s="13" t="str">
        <f t="shared" si="442"/>
        <v/>
      </c>
      <c r="NZ77" s="13" t="str">
        <f t="shared" si="442"/>
        <v/>
      </c>
      <c r="OA77" s="13" t="str">
        <f t="shared" si="442"/>
        <v/>
      </c>
      <c r="OB77" s="13" t="str">
        <f t="shared" si="442"/>
        <v/>
      </c>
      <c r="OC77" s="13" t="str">
        <f t="shared" si="442"/>
        <v/>
      </c>
      <c r="OD77" s="13" t="str">
        <f t="shared" si="442"/>
        <v/>
      </c>
      <c r="OE77" s="13" t="str">
        <f t="shared" si="442"/>
        <v/>
      </c>
      <c r="OF77" s="13" t="str">
        <f t="shared" si="442"/>
        <v/>
      </c>
      <c r="OG77" s="13" t="str">
        <f t="shared" si="442"/>
        <v/>
      </c>
      <c r="OH77" s="13" t="str">
        <f t="shared" si="442"/>
        <v/>
      </c>
      <c r="OI77" s="13" t="str">
        <f t="shared" si="442"/>
        <v/>
      </c>
      <c r="OJ77" s="13" t="str">
        <f t="shared" si="442"/>
        <v/>
      </c>
      <c r="OK77" s="13" t="str">
        <f t="shared" si="442"/>
        <v/>
      </c>
      <c r="OL77" s="13" t="str">
        <f t="shared" si="442"/>
        <v/>
      </c>
      <c r="OM77" s="13" t="str">
        <f t="shared" si="442"/>
        <v/>
      </c>
      <c r="ON77" s="13" t="str">
        <f t="shared" si="442"/>
        <v/>
      </c>
      <c r="OO77" s="13" t="str">
        <f t="shared" si="442"/>
        <v/>
      </c>
      <c r="OP77" s="13" t="str">
        <f t="shared" si="442"/>
        <v/>
      </c>
      <c r="OQ77" s="13" t="str">
        <f t="shared" si="442"/>
        <v/>
      </c>
      <c r="OR77" s="13" t="str">
        <f t="shared" si="442"/>
        <v/>
      </c>
      <c r="OS77" s="13" t="str">
        <f t="shared" si="442"/>
        <v/>
      </c>
      <c r="OT77" s="13" t="str">
        <f t="shared" si="442"/>
        <v/>
      </c>
      <c r="OU77" s="13" t="str">
        <f t="shared" si="442"/>
        <v/>
      </c>
      <c r="OV77" s="13" t="str">
        <f t="shared" si="442"/>
        <v/>
      </c>
      <c r="OW77" s="13" t="str">
        <f t="shared" si="442"/>
        <v/>
      </c>
      <c r="OX77" s="13" t="str">
        <f t="shared" ref="OX77:QF77" si="443">OX3</f>
        <v/>
      </c>
      <c r="OY77" s="13" t="str">
        <f t="shared" si="443"/>
        <v/>
      </c>
      <c r="OZ77" s="13" t="str">
        <f t="shared" si="443"/>
        <v/>
      </c>
      <c r="PA77" s="13" t="str">
        <f t="shared" si="443"/>
        <v/>
      </c>
      <c r="PB77" s="13" t="str">
        <f t="shared" si="443"/>
        <v/>
      </c>
      <c r="PC77" s="13" t="str">
        <f t="shared" si="443"/>
        <v/>
      </c>
      <c r="PD77" s="13" t="str">
        <f t="shared" si="443"/>
        <v/>
      </c>
      <c r="PE77" s="13" t="str">
        <f t="shared" si="443"/>
        <v/>
      </c>
      <c r="PF77" s="13" t="str">
        <f t="shared" si="443"/>
        <v/>
      </c>
      <c r="PG77" s="13" t="str">
        <f t="shared" si="443"/>
        <v/>
      </c>
      <c r="PH77" s="13" t="str">
        <f t="shared" si="443"/>
        <v/>
      </c>
      <c r="PI77" s="13" t="str">
        <f t="shared" si="443"/>
        <v/>
      </c>
      <c r="PJ77" s="13" t="str">
        <f t="shared" si="443"/>
        <v/>
      </c>
      <c r="PK77" s="13" t="str">
        <f t="shared" si="443"/>
        <v/>
      </c>
      <c r="PL77" s="13" t="str">
        <f t="shared" si="443"/>
        <v/>
      </c>
      <c r="PM77" s="13" t="str">
        <f t="shared" si="443"/>
        <v/>
      </c>
      <c r="PN77" s="13" t="str">
        <f t="shared" si="443"/>
        <v/>
      </c>
      <c r="PO77" s="13" t="str">
        <f t="shared" si="443"/>
        <v/>
      </c>
      <c r="PP77" s="13" t="str">
        <f t="shared" si="443"/>
        <v/>
      </c>
      <c r="PQ77" s="13" t="str">
        <f t="shared" si="443"/>
        <v/>
      </c>
      <c r="PR77" s="13" t="str">
        <f t="shared" si="443"/>
        <v/>
      </c>
      <c r="PS77" s="13" t="str">
        <f t="shared" si="443"/>
        <v/>
      </c>
      <c r="PT77" s="13" t="str">
        <f t="shared" si="443"/>
        <v/>
      </c>
      <c r="PU77" s="13" t="str">
        <f t="shared" si="443"/>
        <v/>
      </c>
      <c r="PV77" s="13" t="str">
        <f t="shared" si="443"/>
        <v/>
      </c>
      <c r="PW77" s="13" t="str">
        <f t="shared" si="443"/>
        <v/>
      </c>
      <c r="PX77" s="13" t="str">
        <f t="shared" si="443"/>
        <v/>
      </c>
      <c r="PY77" s="13" t="str">
        <f t="shared" si="443"/>
        <v/>
      </c>
      <c r="PZ77" s="13" t="str">
        <f t="shared" si="443"/>
        <v/>
      </c>
      <c r="QA77" s="13" t="str">
        <f t="shared" si="443"/>
        <v/>
      </c>
      <c r="QB77" s="13" t="str">
        <f t="shared" si="443"/>
        <v/>
      </c>
      <c r="QC77" s="13" t="str">
        <f t="shared" si="443"/>
        <v/>
      </c>
      <c r="QD77" s="13" t="str">
        <f t="shared" si="443"/>
        <v/>
      </c>
      <c r="QE77" s="13" t="str">
        <f t="shared" si="443"/>
        <v/>
      </c>
      <c r="QF77" s="13" t="str">
        <f t="shared" si="443"/>
        <v/>
      </c>
      <c r="QG77" s="13">
        <f>ROW()-QG72</f>
        <v>77</v>
      </c>
      <c r="QH77" s="13"/>
      <c r="QN77" s="10"/>
      <c r="QP77" s="10"/>
      <c r="QQ77" s="10"/>
      <c r="QR77" s="10"/>
    </row>
    <row r="78" spans="1:460">
      <c r="A78" s="158"/>
      <c r="B78" s="158"/>
      <c r="C78" s="158"/>
      <c r="D78" s="158"/>
      <c r="E78" s="158"/>
      <c r="F78" s="158"/>
      <c r="J78" s="10">
        <f t="shared" si="222"/>
        <v>75</v>
      </c>
      <c r="K78" s="39" t="str">
        <f>IFERROR(IF(L78="","",IF(ISNUMBER(MATCH(HLOOKUP($J78,$MK$74:$QF$89,($QG$79-$QG$74+1),0),K$4:K77,0)),"",HLOOKUP($J78,$MK$74:$QF$89,($QG$79-$QG$74+1),0))),"")</f>
        <v/>
      </c>
      <c r="L78" s="40" t="str">
        <f t="shared" si="433"/>
        <v/>
      </c>
      <c r="M78" s="41" t="str">
        <f t="array" ref="M78">IFERROR(IF(HLOOKUP($J78,$MK$74:$QF$89,($QG$83-$QG$74+1),0)=0,"",HLOOKUP($J78,$MK$74:$QF$89,($QG$83-$QG$74+1),0)),0)</f>
        <v/>
      </c>
      <c r="N78" s="10"/>
      <c r="O78" s="10">
        <f t="shared" si="223"/>
        <v>75</v>
      </c>
      <c r="P78" s="39" t="str">
        <f>IFERROR(IF(Q78="","",IF(ISNUMBER(MATCH(HLOOKUP($T78,$MK$75:$OP$89,($QG$80-$QG$75+1),0),P$4:P77,0)),"",HLOOKUP($T78,$MK$75:$OP$89,($QG$80-$QG$75+1),0))),"")</f>
        <v/>
      </c>
      <c r="Q78" s="40" t="str">
        <f t="shared" si="434"/>
        <v/>
      </c>
      <c r="R78" s="41" t="str">
        <f t="array" ref="R78">IFERROR(IF(HLOOKUP($O78,$MK$75:$QF$89,($QG$89-$QG$75+1),0)=0,"",HLOOKUP($O78,$MK$75:$QF$89,($QG$89-$QG$75+1),0)),0)</f>
        <v/>
      </c>
      <c r="S78" s="10"/>
      <c r="T78" s="10">
        <f t="shared" si="224"/>
        <v>75</v>
      </c>
      <c r="U78" s="39" t="str">
        <f>IFERROR(IF(V78="","",IF(ISNUMBER(MATCH(HLOOKUP($O78,$MK$76:$QF$89,($QG$81-$QG$76+1),0),U$4:U77,0)),"",HLOOKUP($O78,$MK$76:$QF$89,($QG$81-$QG$76+1),0))),"")</f>
        <v/>
      </c>
      <c r="V78" s="40" t="str">
        <f t="shared" si="431"/>
        <v/>
      </c>
      <c r="W78" s="41" t="str">
        <f t="array" ref="W78">IFERROR(IF(HLOOKUP($T78,$MK$76:$QF$89,($QG$87-$QG$76+1),0)=0,"",HLOOKUP($T78,$MK$76:$QF$89,($QG$87-$QG$76+1),0)),0)</f>
        <v/>
      </c>
      <c r="Y78" s="9">
        <v>47</v>
      </c>
      <c r="Z78" s="39" t="str">
        <f>IFERROR(IF(AA78="","",IF(ISNUMBER(MATCH(VLOOKUP($Y79,$QN$4:$QQ$69,2,0),Z$31:Z77,0)),"",VLOOKUP($Y79,$QN$4:$QQ$69,2,0))),"")</f>
        <v/>
      </c>
      <c r="AA78" s="40" t="str">
        <f t="shared" si="428"/>
        <v/>
      </c>
      <c r="AB78" s="42" t="str">
        <f t="shared" si="429"/>
        <v/>
      </c>
      <c r="AC78" s="43" t="str">
        <f t="shared" si="430"/>
        <v/>
      </c>
      <c r="AN78" s="11" t="str">
        <f t="shared" si="439"/>
        <v>Northern Ireland3Russia2</v>
      </c>
      <c r="AO78" s="12" t="str">
        <f t="shared" si="440"/>
        <v>Northern IrelandRussia</v>
      </c>
      <c r="MH78" s="89"/>
      <c r="MI78" s="89"/>
      <c r="MJ78" s="89"/>
      <c r="QG78" s="13"/>
      <c r="QH78" s="13"/>
      <c r="QN78" s="10"/>
      <c r="QP78" s="10"/>
      <c r="QQ78" s="10"/>
      <c r="QR78" s="10"/>
    </row>
    <row r="79" spans="1:460">
      <c r="A79" s="158"/>
      <c r="B79" s="158"/>
      <c r="C79" s="158"/>
      <c r="D79" s="158"/>
      <c r="E79" s="158"/>
      <c r="F79" s="158"/>
      <c r="J79" s="10">
        <f t="shared" si="222"/>
        <v>76</v>
      </c>
      <c r="K79" s="39" t="str">
        <f>IFERROR(IF(L79="","",IF(ISNUMBER(MATCH(HLOOKUP($J79,$MK$74:$QF$89,($QG$79-$QG$74+1),0),K$4:K78,0)),"",HLOOKUP($J79,$MK$74:$QF$89,($QG$79-$QG$74+1),0))),"")</f>
        <v/>
      </c>
      <c r="L79" s="40" t="str">
        <f t="shared" si="433"/>
        <v/>
      </c>
      <c r="M79" s="41" t="str">
        <f t="array" ref="M79">IFERROR(IF(HLOOKUP($J79,$MK$74:$QF$89,($QG$83-$QG$74+1),0)=0,"",HLOOKUP($J79,$MK$74:$QF$89,($QG$83-$QG$74+1),0)),0)</f>
        <v/>
      </c>
      <c r="N79" s="10"/>
      <c r="O79" s="10">
        <f t="shared" si="223"/>
        <v>76</v>
      </c>
      <c r="P79" s="39" t="str">
        <f>IFERROR(IF(Q79="","",IF(ISNUMBER(MATCH(HLOOKUP($T79,$MK$75:$OP$89,($QG$80-$QG$75+1),0),P$4:P78,0)),"",HLOOKUP($T79,$MK$75:$OP$89,($QG$80-$QG$75+1),0))),"")</f>
        <v/>
      </c>
      <c r="Q79" s="40" t="str">
        <f t="shared" si="434"/>
        <v/>
      </c>
      <c r="R79" s="41" t="str">
        <f t="array" ref="R79">IFERROR(IF(HLOOKUP($O79,$MK$75:$QF$89,($QG$89-$QG$75+1),0)=0,"",HLOOKUP($O79,$MK$75:$QF$89,($QG$89-$QG$75+1),0)),0)</f>
        <v/>
      </c>
      <c r="S79" s="10"/>
      <c r="T79" s="10">
        <f t="shared" si="224"/>
        <v>76</v>
      </c>
      <c r="U79" s="39" t="str">
        <f>IFERROR(IF(V79="","",IF(ISNUMBER(MATCH(HLOOKUP($O79,$MK$76:$QF$89,($QG$81-$QG$76+1),0),U$4:U78,0)),"",HLOOKUP($O79,$MK$76:$QF$89,($QG$81-$QG$76+1),0))),"")</f>
        <v/>
      </c>
      <c r="V79" s="40" t="str">
        <f t="shared" si="431"/>
        <v/>
      </c>
      <c r="W79" s="41" t="str">
        <f t="array" ref="W79">IFERROR(IF(HLOOKUP($T79,$MK$76:$QF$89,($QG$87-$QG$76+1),0)=0,"",HLOOKUP($T79,$MK$76:$QF$89,($QG$87-$QG$76+1),0)),0)</f>
        <v/>
      </c>
      <c r="Y79" s="9">
        <v>48</v>
      </c>
      <c r="Z79" s="39" t="str">
        <f>IFERROR(IF(AA79="","",IF(ISNUMBER(MATCH(VLOOKUP($Y80,$QN$4:$QQ$69,2,0),Z$31:Z78,0)),"",VLOOKUP($Y80,$QN$4:$QQ$69,2,0))),"")</f>
        <v/>
      </c>
      <c r="AA79" s="40" t="str">
        <f t="shared" si="428"/>
        <v/>
      </c>
      <c r="AB79" s="42" t="str">
        <f t="shared" si="429"/>
        <v/>
      </c>
      <c r="AC79" s="43" t="str">
        <f t="shared" si="430"/>
        <v/>
      </c>
      <c r="AN79" s="11" t="str">
        <f t="shared" si="439"/>
        <v>Austria2Republic of Ireland3</v>
      </c>
      <c r="AO79" s="12" t="str">
        <f t="shared" si="440"/>
        <v>Republic of IrelandAustria</v>
      </c>
      <c r="MH79" s="90"/>
      <c r="MI79" s="90"/>
      <c r="MJ79" s="90"/>
      <c r="MK79" s="29">
        <f t="array" ref="MK79">SUM(IF(MK83&lt;$MK$83:$QF$83,1/COUNTIF($MK$83:$QF$83,$MK$83:$QF$83)))+1</f>
        <v>1</v>
      </c>
      <c r="ML79" s="29">
        <f t="array" ref="ML79">SUM(IF(ML83&lt;$MK$83:$QF$83,1/COUNTIF($MK$83:$QF$83,$MK$83:$QF$83)))+1</f>
        <v>1</v>
      </c>
      <c r="MM79" s="29">
        <f t="array" ref="MM79">SUM(IF(MM83&lt;$MK$83:$QF$83,1/COUNTIF($MK$83:$QF$83,$MK$83:$QF$83)))+1</f>
        <v>1</v>
      </c>
      <c r="MN79" s="29">
        <f t="array" ref="MN79">SUM(IF(MN83&lt;$MK$83:$QF$83,1/COUNTIF($MK$83:$QF$83,$MK$83:$QF$83)))+1</f>
        <v>1</v>
      </c>
      <c r="MO79" s="29">
        <f t="array" ref="MO79">SUM(IF(MO83&lt;$MK$83:$QF$83,1/COUNTIF($MK$83:$QF$83,$MK$83:$QF$83)))+1</f>
        <v>1</v>
      </c>
      <c r="MP79" s="29">
        <f t="array" ref="MP79">SUM(IF(MP83&lt;$MK$83:$QF$83,1/COUNTIF($MK$83:$QF$83,$MK$83:$QF$83)))+1</f>
        <v>1</v>
      </c>
      <c r="MQ79" s="29">
        <f t="array" ref="MQ79">SUM(IF(MQ83&lt;$MK$83:$QF$83,1/COUNTIF($MK$83:$QF$83,$MK$83:$QF$83)))+1</f>
        <v>1</v>
      </c>
      <c r="MR79" s="29">
        <f t="array" ref="MR79">SUM(IF(MR83&lt;$MK$83:$QF$83,1/COUNTIF($MK$83:$QF$83,$MK$83:$QF$83)))+1</f>
        <v>1</v>
      </c>
      <c r="MS79" s="29">
        <f t="array" ref="MS79">SUM(IF(MS83&lt;$MK$83:$QF$83,1/COUNTIF($MK$83:$QF$83,$MK$83:$QF$83)))+1</f>
        <v>1</v>
      </c>
      <c r="MT79" s="29">
        <f t="array" ref="MT79">SUM(IF(MT83&lt;$MK$83:$QF$83,1/COUNTIF($MK$83:$QF$83,$MK$83:$QF$83)))+1</f>
        <v>1</v>
      </c>
      <c r="MU79" s="29">
        <f t="array" ref="MU79">SUM(IF(MU83&lt;$MK$83:$QF$83,1/COUNTIF($MK$83:$QF$83,$MK$83:$QF$83)))+1</f>
        <v>1</v>
      </c>
      <c r="MV79" s="29">
        <f t="array" ref="MV79">SUM(IF(MV83&lt;$MK$83:$QF$83,1/COUNTIF($MK$83:$QF$83,$MK$83:$QF$83)))+1</f>
        <v>1</v>
      </c>
      <c r="MW79" s="29">
        <f t="array" ref="MW79">SUM(IF(MW83&lt;$MK$83:$QF$83,1/COUNTIF($MK$83:$QF$83,$MK$83:$QF$83)))+1</f>
        <v>1</v>
      </c>
      <c r="MX79" s="29">
        <f t="array" ref="MX79">SUM(IF(MX83&lt;$MK$83:$QF$83,1/COUNTIF($MK$83:$QF$83,$MK$83:$QF$83)))+1</f>
        <v>1</v>
      </c>
      <c r="MY79" s="29">
        <f t="array" ref="MY79">SUM(IF(MY83&lt;$MK$83:$QF$83,1/COUNTIF($MK$83:$QF$83,$MK$83:$QF$83)))+1</f>
        <v>1</v>
      </c>
      <c r="MZ79" s="29">
        <f t="array" ref="MZ79">SUM(IF(MZ83&lt;$MK$83:$QF$83,1/COUNTIF($MK$83:$QF$83,$MK$83:$QF$83)))+1</f>
        <v>1</v>
      </c>
      <c r="NA79" s="29">
        <f t="array" ref="NA79">SUM(IF(NA83&lt;$MK$83:$QF$83,1/COUNTIF($MK$83:$QF$83,$MK$83:$QF$83)))+1</f>
        <v>1</v>
      </c>
      <c r="NB79" s="29">
        <f t="array" ref="NB79">SUM(IF(NB83&lt;$MK$83:$QF$83,1/COUNTIF($MK$83:$QF$83,$MK$83:$QF$83)))+1</f>
        <v>1</v>
      </c>
      <c r="NC79" s="29">
        <f t="array" ref="NC79">SUM(IF(NC83&lt;$MK$83:$QF$83,1/COUNTIF($MK$83:$QF$83,$MK$83:$QF$83)))+1</f>
        <v>1</v>
      </c>
      <c r="ND79" s="29">
        <f t="array" ref="ND79">SUM(IF(ND83&lt;$MK$83:$QF$83,1/COUNTIF($MK$83:$QF$83,$MK$83:$QF$83)))+1</f>
        <v>1</v>
      </c>
      <c r="NE79" s="29">
        <f t="array" ref="NE79">SUM(IF(NE83&lt;$MK$83:$QF$83,1/COUNTIF($MK$83:$QF$83,$MK$83:$QF$83)))+1</f>
        <v>1</v>
      </c>
      <c r="NF79" s="29">
        <f t="array" ref="NF79">SUM(IF(NF83&lt;$MK$83:$QF$83,1/COUNTIF($MK$83:$QF$83,$MK$83:$QF$83)))+1</f>
        <v>1</v>
      </c>
      <c r="NG79" s="29">
        <f t="array" ref="NG79">SUM(IF(NG83&lt;$MK$83:$QF$83,1/COUNTIF($MK$83:$QF$83,$MK$83:$QF$83)))+1</f>
        <v>1</v>
      </c>
      <c r="NH79" s="29">
        <f t="array" ref="NH79">SUM(IF(NH83&lt;$MK$83:$QF$83,1/COUNTIF($MK$83:$QF$83,$MK$83:$QF$83)))+1</f>
        <v>1</v>
      </c>
      <c r="NI79" s="29">
        <f t="array" ref="NI79">SUM(IF(NI83&lt;$MK$83:$QF$83,1/COUNTIF($MK$83:$QF$83,$MK$83:$QF$83)))+1</f>
        <v>1</v>
      </c>
      <c r="NJ79" s="29">
        <f t="array" ref="NJ79">SUM(IF(NJ83&lt;$MK$83:$QF$83,1/COUNTIF($MK$83:$QF$83,$MK$83:$QF$83)))+1</f>
        <v>1</v>
      </c>
      <c r="NK79" s="29">
        <f t="array" ref="NK79">SUM(IF(NK83&lt;$MK$83:$QF$83,1/COUNTIF($MK$83:$QF$83,$MK$83:$QF$83)))+1</f>
        <v>1</v>
      </c>
      <c r="NL79" s="29">
        <f t="array" ref="NL79">SUM(IF(NL83&lt;$MK$83:$QF$83,1/COUNTIF($MK$83:$QF$83,$MK$83:$QF$83)))+1</f>
        <v>1</v>
      </c>
      <c r="NM79" s="29">
        <f t="array" ref="NM79">SUM(IF(NM83&lt;$MK$83:$QF$83,1/COUNTIF($MK$83:$QF$83,$MK$83:$QF$83)))+1</f>
        <v>1</v>
      </c>
      <c r="NN79" s="29">
        <f t="array" ref="NN79">SUM(IF(NN83&lt;$MK$83:$QF$83,1/COUNTIF($MK$83:$QF$83,$MK$83:$QF$83)))+1</f>
        <v>1</v>
      </c>
      <c r="NO79" s="29">
        <f t="array" ref="NO79">SUM(IF(NO83&lt;$MK$83:$QF$83,1/COUNTIF($MK$83:$QF$83,$MK$83:$QF$83)))+1</f>
        <v>1</v>
      </c>
      <c r="NP79" s="29">
        <f t="array" ref="NP79">SUM(IF(NP83&lt;$MK$83:$QF$83,1/COUNTIF($MK$83:$QF$83,$MK$83:$QF$83)))+1</f>
        <v>1</v>
      </c>
      <c r="NQ79" s="29">
        <f t="array" ref="NQ79">SUM(IF(NQ83&lt;$MK$83:$QF$83,1/COUNTIF($MK$83:$QF$83,$MK$83:$QF$83)))+1</f>
        <v>1</v>
      </c>
      <c r="NR79" s="29">
        <f t="array" ref="NR79">SUM(IF(NR83&lt;$MK$83:$QF$83,1/COUNTIF($MK$83:$QF$83,$MK$83:$QF$83)))+1</f>
        <v>1</v>
      </c>
      <c r="NS79" s="29">
        <f t="array" ref="NS79">SUM(IF(NS83&lt;$MK$83:$QF$83,1/COUNTIF($MK$83:$QF$83,$MK$83:$QF$83)))+1</f>
        <v>1</v>
      </c>
      <c r="NT79" s="29">
        <f t="array" ref="NT79">SUM(IF(NT83&lt;$MK$83:$QF$83,1/COUNTIF($MK$83:$QF$83,$MK$83:$QF$83)))+1</f>
        <v>1</v>
      </c>
      <c r="NU79" s="29">
        <f t="array" ref="NU79">SUM(IF(NU83&lt;$MK$83:$QF$83,1/COUNTIF($MK$83:$QF$83,$MK$83:$QF$83)))+1</f>
        <v>1</v>
      </c>
      <c r="NV79" s="29">
        <f t="array" ref="NV79">SUM(IF(NV83&lt;$MK$83:$QF$83,1/COUNTIF($MK$83:$QF$83,$MK$83:$QF$83)))+1</f>
        <v>1</v>
      </c>
      <c r="NW79" s="29">
        <f t="array" ref="NW79">SUM(IF(NW83&lt;$MK$83:$QF$83,1/COUNTIF($MK$83:$QF$83,$MK$83:$QF$83)))+1</f>
        <v>1</v>
      </c>
      <c r="NX79" s="29">
        <f t="array" ref="NX79">SUM(IF(NX83&lt;$MK$83:$QF$83,1/COUNTIF($MK$83:$QF$83,$MK$83:$QF$83)))+1</f>
        <v>1</v>
      </c>
      <c r="NY79" s="29">
        <f t="array" ref="NY79">SUM(IF(NY83&lt;$MK$83:$QF$83,1/COUNTIF($MK$83:$QF$83,$MK$83:$QF$83)))+1</f>
        <v>1</v>
      </c>
      <c r="NZ79" s="29">
        <f t="array" ref="NZ79">SUM(IF(NZ83&lt;$MK$83:$QF$83,1/COUNTIF($MK$83:$QF$83,$MK$83:$QF$83)))+1</f>
        <v>1</v>
      </c>
      <c r="OA79" s="29">
        <f t="array" ref="OA79">SUM(IF(OA83&lt;$MK$83:$QF$83,1/COUNTIF($MK$83:$QF$83,$MK$83:$QF$83)))+1</f>
        <v>1</v>
      </c>
      <c r="OB79" s="29">
        <f t="array" ref="OB79">SUM(IF(OB83&lt;$MK$83:$QF$83,1/COUNTIF($MK$83:$QF$83,$MK$83:$QF$83)))+1</f>
        <v>1</v>
      </c>
      <c r="OC79" s="29">
        <f t="array" ref="OC79">SUM(IF(OC83&lt;$MK$83:$QF$83,1/COUNTIF($MK$83:$QF$83,$MK$83:$QF$83)))+1</f>
        <v>1</v>
      </c>
      <c r="OD79" s="29">
        <f t="array" ref="OD79">SUM(IF(OD83&lt;$MK$83:$QF$83,1/COUNTIF($MK$83:$QF$83,$MK$83:$QF$83)))+1</f>
        <v>1</v>
      </c>
      <c r="OE79" s="29">
        <f t="array" ref="OE79">SUM(IF(OE83&lt;$MK$83:$QF$83,1/COUNTIF($MK$83:$QF$83,$MK$83:$QF$83)))+1</f>
        <v>1</v>
      </c>
      <c r="OF79" s="29">
        <f t="array" ref="OF79">SUM(IF(OF83&lt;$MK$83:$QF$83,1/COUNTIF($MK$83:$QF$83,$MK$83:$QF$83)))+1</f>
        <v>1</v>
      </c>
      <c r="OG79" s="29">
        <f t="array" ref="OG79">SUM(IF(OG83&lt;$MK$83:$QF$83,1/COUNTIF($MK$83:$QF$83,$MK$83:$QF$83)))+1</f>
        <v>1</v>
      </c>
      <c r="OH79" s="29">
        <f t="array" ref="OH79">SUM(IF(OH83&lt;$MK$83:$QF$83,1/COUNTIF($MK$83:$QF$83,$MK$83:$QF$83)))+1</f>
        <v>1</v>
      </c>
      <c r="OI79" s="29">
        <f t="array" ref="OI79">SUM(IF(OI83&lt;$MK$83:$QF$83,1/COUNTIF($MK$83:$QF$83,$MK$83:$QF$83)))+1</f>
        <v>1</v>
      </c>
      <c r="OJ79" s="29">
        <f t="array" ref="OJ79">SUM(IF(OJ83&lt;$MK$83:$QF$83,1/COUNTIF($MK$83:$QF$83,$MK$83:$QF$83)))+1</f>
        <v>1</v>
      </c>
      <c r="OK79" s="29">
        <f t="array" ref="OK79">SUM(IF(OK83&lt;$MK$83:$QF$83,1/COUNTIF($MK$83:$QF$83,$MK$83:$QF$83)))+1</f>
        <v>1</v>
      </c>
      <c r="OL79" s="29">
        <f t="array" ref="OL79">SUM(IF(OL83&lt;$MK$83:$QF$83,1/COUNTIF($MK$83:$QF$83,$MK$83:$QF$83)))+1</f>
        <v>1</v>
      </c>
      <c r="OM79" s="29">
        <f t="array" ref="OM79">SUM(IF(OM83&lt;$MK$83:$QF$83,1/COUNTIF($MK$83:$QF$83,$MK$83:$QF$83)))+1</f>
        <v>1</v>
      </c>
      <c r="ON79" s="29">
        <f t="array" ref="ON79">SUM(IF(ON83&lt;$MK$83:$QF$83,1/COUNTIF($MK$83:$QF$83,$MK$83:$QF$83)))+1</f>
        <v>1</v>
      </c>
      <c r="OO79" s="29">
        <f t="array" ref="OO79">SUM(IF(OO83&lt;$MK$83:$QF$83,1/COUNTIF($MK$83:$QF$83,$MK$83:$QF$83)))+1</f>
        <v>1</v>
      </c>
      <c r="OP79" s="29">
        <f t="array" ref="OP79">SUM(IF(OP83&lt;$MK$83:$QF$83,1/COUNTIF($MK$83:$QF$83,$MK$83:$QF$83)))+1</f>
        <v>1</v>
      </c>
      <c r="OQ79" s="29">
        <f t="array" ref="OQ79">SUM(IF(OQ83&lt;$MK$83:$QF$83,1/COUNTIF($MK$83:$QF$83,$MK$83:$QF$83)))+1</f>
        <v>1</v>
      </c>
      <c r="OR79" s="29">
        <f t="array" ref="OR79">SUM(IF(OR83&lt;$MK$83:$QF$83,1/COUNTIF($MK$83:$QF$83,$MK$83:$QF$83)))+1</f>
        <v>1</v>
      </c>
      <c r="OS79" s="29">
        <f t="array" ref="OS79">SUM(IF(OS83&lt;$MK$83:$QF$83,1/COUNTIF($MK$83:$QF$83,$MK$83:$QF$83)))+1</f>
        <v>1</v>
      </c>
      <c r="OT79" s="29">
        <f t="array" ref="OT79">SUM(IF(OT83&lt;$MK$83:$QF$83,1/COUNTIF($MK$83:$QF$83,$MK$83:$QF$83)))+1</f>
        <v>1</v>
      </c>
      <c r="OU79" s="29">
        <f t="array" ref="OU79">SUM(IF(OU83&lt;$MK$83:$QF$83,1/COUNTIF($MK$83:$QF$83,$MK$83:$QF$83)))+1</f>
        <v>1</v>
      </c>
      <c r="OV79" s="29">
        <f t="array" ref="OV79">SUM(IF(OV83&lt;$MK$83:$QF$83,1/COUNTIF($MK$83:$QF$83,$MK$83:$QF$83)))+1</f>
        <v>1</v>
      </c>
      <c r="OW79" s="29">
        <f t="array" ref="OW79">SUM(IF(OW83&lt;$MK$83:$QF$83,1/COUNTIF($MK$83:$QF$83,$MK$83:$QF$83)))+1</f>
        <v>1</v>
      </c>
      <c r="OX79" s="29">
        <f t="array" ref="OX79">SUM(IF(OX83&lt;$MK$83:$QF$83,1/COUNTIF($MK$83:$QF$83,$MK$83:$QF$83)))+1</f>
        <v>1</v>
      </c>
      <c r="OY79" s="29">
        <f t="array" ref="OY79">SUM(IF(OY83&lt;$MK$83:$QF$83,1/COUNTIF($MK$83:$QF$83,$MK$83:$QF$83)))+1</f>
        <v>1</v>
      </c>
      <c r="OZ79" s="29">
        <f t="array" ref="OZ79">SUM(IF(OZ83&lt;$MK$83:$QF$83,1/COUNTIF($MK$83:$QF$83,$MK$83:$QF$83)))+1</f>
        <v>1</v>
      </c>
      <c r="PA79" s="29">
        <f t="array" ref="PA79">SUM(IF(PA83&lt;$MK$83:$QF$83,1/COUNTIF($MK$83:$QF$83,$MK$83:$QF$83)))+1</f>
        <v>1</v>
      </c>
      <c r="PB79" s="29">
        <f t="array" ref="PB79">SUM(IF(PB83&lt;$MK$83:$QF$83,1/COUNTIF($MK$83:$QF$83,$MK$83:$QF$83)))+1</f>
        <v>1</v>
      </c>
      <c r="PC79" s="29">
        <f t="array" ref="PC79">SUM(IF(PC83&lt;$MK$83:$QF$83,1/COUNTIF($MK$83:$QF$83,$MK$83:$QF$83)))+1</f>
        <v>1</v>
      </c>
      <c r="PD79" s="29">
        <f t="array" ref="PD79">SUM(IF(PD83&lt;$MK$83:$QF$83,1/COUNTIF($MK$83:$QF$83,$MK$83:$QF$83)))+1</f>
        <v>1</v>
      </c>
      <c r="PE79" s="29">
        <f t="array" ref="PE79">SUM(IF(PE83&lt;$MK$83:$QF$83,1/COUNTIF($MK$83:$QF$83,$MK$83:$QF$83)))+1</f>
        <v>1</v>
      </c>
      <c r="PF79" s="29">
        <f t="array" ref="PF79">SUM(IF(PF83&lt;$MK$83:$QF$83,1/COUNTIF($MK$83:$QF$83,$MK$83:$QF$83)))+1</f>
        <v>1</v>
      </c>
      <c r="PG79" s="29">
        <f t="array" ref="PG79">SUM(IF(PG83&lt;$MK$83:$QF$83,1/COUNTIF($MK$83:$QF$83,$MK$83:$QF$83)))+1</f>
        <v>1</v>
      </c>
      <c r="PH79" s="29">
        <f t="array" ref="PH79">SUM(IF(PH83&lt;$MK$83:$QF$83,1/COUNTIF($MK$83:$QF$83,$MK$83:$QF$83)))+1</f>
        <v>1</v>
      </c>
      <c r="PI79" s="29">
        <f t="array" ref="PI79">SUM(IF(PI83&lt;$MK$83:$QF$83,1/COUNTIF($MK$83:$QF$83,$MK$83:$QF$83)))+1</f>
        <v>1</v>
      </c>
      <c r="PJ79" s="29">
        <f t="array" ref="PJ79">SUM(IF(PJ83&lt;$MK$83:$QF$83,1/COUNTIF($MK$83:$QF$83,$MK$83:$QF$83)))+1</f>
        <v>1</v>
      </c>
      <c r="PK79" s="29">
        <f t="array" ref="PK79">SUM(IF(PK83&lt;$MK$83:$QF$83,1/COUNTIF($MK$83:$QF$83,$MK$83:$QF$83)))+1</f>
        <v>1</v>
      </c>
      <c r="PL79" s="29">
        <f t="array" ref="PL79">SUM(IF(PL83&lt;$MK$83:$QF$83,1/COUNTIF($MK$83:$QF$83,$MK$83:$QF$83)))+1</f>
        <v>1</v>
      </c>
      <c r="PM79" s="29">
        <f t="array" ref="PM79">SUM(IF(PM83&lt;$MK$83:$QF$83,1/COUNTIF($MK$83:$QF$83,$MK$83:$QF$83)))+1</f>
        <v>1</v>
      </c>
      <c r="PN79" s="29">
        <f t="array" ref="PN79">SUM(IF(PN83&lt;$MK$83:$QF$83,1/COUNTIF($MK$83:$QF$83,$MK$83:$QF$83)))+1</f>
        <v>1</v>
      </c>
      <c r="PO79" s="29">
        <f t="array" ref="PO79">SUM(IF(PO83&lt;$MK$83:$QF$83,1/COUNTIF($MK$83:$QF$83,$MK$83:$QF$83)))+1</f>
        <v>1</v>
      </c>
      <c r="PP79" s="29">
        <f t="array" ref="PP79">SUM(IF(PP83&lt;$MK$83:$QF$83,1/COUNTIF($MK$83:$QF$83,$MK$83:$QF$83)))+1</f>
        <v>1</v>
      </c>
      <c r="PQ79" s="29">
        <f t="array" ref="PQ79">SUM(IF(PQ83&lt;$MK$83:$QF$83,1/COUNTIF($MK$83:$QF$83,$MK$83:$QF$83)))+1</f>
        <v>1</v>
      </c>
      <c r="PR79" s="29">
        <f t="array" ref="PR79">SUM(IF(PR83&lt;$MK$83:$QF$83,1/COUNTIF($MK$83:$QF$83,$MK$83:$QF$83)))+1</f>
        <v>1</v>
      </c>
      <c r="PS79" s="29">
        <f t="array" ref="PS79">SUM(IF(PS83&lt;$MK$83:$QF$83,1/COUNTIF($MK$83:$QF$83,$MK$83:$QF$83)))+1</f>
        <v>1</v>
      </c>
      <c r="PT79" s="29">
        <f t="array" ref="PT79">SUM(IF(PT83&lt;$MK$83:$QF$83,1/COUNTIF($MK$83:$QF$83,$MK$83:$QF$83)))+1</f>
        <v>1</v>
      </c>
      <c r="PU79" s="29">
        <f t="array" ref="PU79">SUM(IF(PU83&lt;$MK$83:$QF$83,1/COUNTIF($MK$83:$QF$83,$MK$83:$QF$83)))+1</f>
        <v>1</v>
      </c>
      <c r="PV79" s="29">
        <f t="array" ref="PV79">SUM(IF(PV83&lt;$MK$83:$QF$83,1/COUNTIF($MK$83:$QF$83,$MK$83:$QF$83)))+1</f>
        <v>1</v>
      </c>
      <c r="PW79" s="29">
        <f t="array" ref="PW79">SUM(IF(PW83&lt;$MK$83:$QF$83,1/COUNTIF($MK$83:$QF$83,$MK$83:$QF$83)))+1</f>
        <v>1</v>
      </c>
      <c r="PX79" s="29">
        <f t="array" ref="PX79">SUM(IF(PX83&lt;$MK$83:$QF$83,1/COUNTIF($MK$83:$QF$83,$MK$83:$QF$83)))+1</f>
        <v>1</v>
      </c>
      <c r="PY79" s="29">
        <f t="array" ref="PY79">SUM(IF(PY83&lt;$MK$83:$QF$83,1/COUNTIF($MK$83:$QF$83,$MK$83:$QF$83)))+1</f>
        <v>1</v>
      </c>
      <c r="PZ79" s="29">
        <f t="array" ref="PZ79">SUM(IF(PZ83&lt;$MK$83:$QF$83,1/COUNTIF($MK$83:$QF$83,$MK$83:$QF$83)))+1</f>
        <v>1</v>
      </c>
      <c r="QA79" s="29">
        <f t="array" ref="QA79">SUM(IF(QA83&lt;$MK$83:$QF$83,1/COUNTIF($MK$83:$QF$83,$MK$83:$QF$83)))+1</f>
        <v>1</v>
      </c>
      <c r="QB79" s="29">
        <f t="array" ref="QB79">SUM(IF(QB83&lt;$MK$83:$QF$83,1/COUNTIF($MK$83:$QF$83,$MK$83:$QF$83)))+1</f>
        <v>1</v>
      </c>
      <c r="QC79" s="29">
        <f t="array" ref="QC79">SUM(IF(QC83&lt;$MK$83:$QF$83,1/COUNTIF($MK$83:$QF$83,$MK$83:$QF$83)))+1</f>
        <v>1</v>
      </c>
      <c r="QD79" s="29">
        <f t="array" ref="QD79">SUM(IF(QD83&lt;$MK$83:$QF$83,1/COUNTIF($MK$83:$QF$83,$MK$83:$QF$83)))+1</f>
        <v>1</v>
      </c>
      <c r="QE79" s="29">
        <f t="array" ref="QE79">SUM(IF(QE83&lt;$MK$83:$QF$83,1/COUNTIF($MK$83:$QF$83,$MK$83:$QF$83)))+1</f>
        <v>1</v>
      </c>
      <c r="QF79" s="29">
        <f t="array" ref="QF79">SUM(IF(QF83&lt;$MK$83:$QF$83,1/COUNTIF($MK$83:$QF$83,$MK$83:$QF$83)))+1</f>
        <v>1</v>
      </c>
      <c r="QG79" s="13">
        <f>ROW()</f>
        <v>79</v>
      </c>
      <c r="QH79" s="13"/>
      <c r="QN79" s="10"/>
      <c r="QP79" s="10"/>
      <c r="QQ79" s="10"/>
      <c r="QR79" s="10"/>
    </row>
    <row r="80" spans="1:460">
      <c r="A80" s="158"/>
      <c r="B80" s="158"/>
      <c r="C80" s="158"/>
      <c r="D80" s="158"/>
      <c r="E80" s="158"/>
      <c r="F80" s="158"/>
      <c r="J80" s="10">
        <f t="shared" si="222"/>
        <v>77</v>
      </c>
      <c r="K80" s="39" t="str">
        <f>IFERROR(IF(L80="","",IF(ISNUMBER(MATCH(HLOOKUP($J80,$MK$74:$QF$89,($QG$79-$QG$74+1),0),K$4:K79,0)),"",HLOOKUP($J80,$MK$74:$QF$89,($QG$79-$QG$74+1),0))),"")</f>
        <v/>
      </c>
      <c r="L80" s="40" t="str">
        <f t="shared" si="433"/>
        <v/>
      </c>
      <c r="M80" s="41" t="str">
        <f t="array" ref="M80">IFERROR(IF(HLOOKUP($J80,$MK$74:$QF$89,($QG$83-$QG$74+1),0)=0,"",HLOOKUP($J80,$MK$74:$QF$89,($QG$83-$QG$74+1),0)),0)</f>
        <v/>
      </c>
      <c r="N80" s="10"/>
      <c r="O80" s="10">
        <f t="shared" si="223"/>
        <v>77</v>
      </c>
      <c r="P80" s="39" t="str">
        <f>IFERROR(IF(Q80="","",IF(ISNUMBER(MATCH(HLOOKUP($T80,$MK$75:$OP$89,($QG$80-$QG$75+1),0),P$4:P79,0)),"",HLOOKUP($T80,$MK$75:$OP$89,($QG$80-$QG$75+1),0))),"")</f>
        <v/>
      </c>
      <c r="Q80" s="40" t="str">
        <f t="shared" si="434"/>
        <v/>
      </c>
      <c r="R80" s="41" t="str">
        <f t="array" ref="R80">IFERROR(IF(HLOOKUP($O80,$MK$75:$QF$89,($QG$89-$QG$75+1),0)=0,"",HLOOKUP($O80,$MK$75:$QF$89,($QG$89-$QG$75+1),0)),0)</f>
        <v/>
      </c>
      <c r="S80" s="10"/>
      <c r="T80" s="10">
        <f t="shared" si="224"/>
        <v>77</v>
      </c>
      <c r="U80" s="39" t="str">
        <f>IFERROR(IF(V80="","",IF(ISNUMBER(MATCH(HLOOKUP($O80,$MK$76:$QF$89,($QG$81-$QG$76+1),0),U$4:U79,0)),"",HLOOKUP($O80,$MK$76:$QF$89,($QG$81-$QG$76+1),0))),"")</f>
        <v/>
      </c>
      <c r="V80" s="40" t="str">
        <f t="shared" si="431"/>
        <v/>
      </c>
      <c r="W80" s="41" t="str">
        <f t="array" ref="W80">IFERROR(IF(HLOOKUP($T80,$MK$76:$QF$89,($QG$87-$QG$76+1),0)=0,"",HLOOKUP($T80,$MK$76:$QF$89,($QG$87-$QG$76+1),0)),0)</f>
        <v/>
      </c>
      <c r="Y80" s="9">
        <v>49</v>
      </c>
      <c r="Z80" s="39" t="str">
        <f>IFERROR(IF(AA80="","",IF(ISNUMBER(MATCH(VLOOKUP($Y81,$QN$4:$QQ$69,2,0),Z$31:Z79,0)),"",VLOOKUP($Y81,$QN$4:$QQ$69,2,0))),"")</f>
        <v/>
      </c>
      <c r="AA80" s="40" t="str">
        <f t="shared" si="428"/>
        <v/>
      </c>
      <c r="AB80" s="42" t="str">
        <f t="shared" si="429"/>
        <v/>
      </c>
      <c r="AC80" s="43" t="str">
        <f t="shared" si="430"/>
        <v/>
      </c>
      <c r="AN80" s="11" t="str">
        <f t="shared" si="439"/>
        <v>Italy1Turkey0</v>
      </c>
      <c r="AO80" s="12" t="str">
        <f t="shared" si="440"/>
        <v>ItalyTurkey</v>
      </c>
      <c r="MH80" s="90"/>
      <c r="MI80" s="90"/>
      <c r="MJ80" s="90"/>
      <c r="MK80" s="29">
        <f t="array" ref="MK80">SUM(IF(MK89&lt;$MK$89:$QF$89,1/COUNTIF($MK$89:$QF$89,$MK$89:$QF$89)))+1</f>
        <v>1</v>
      </c>
      <c r="ML80" s="29">
        <f t="array" ref="ML80">SUM(IF(ML89&lt;$MK$89:$QF$89,1/COUNTIF($MK$89:$QF$89,$MK$89:$QF$89)))+1</f>
        <v>1</v>
      </c>
      <c r="MM80" s="29">
        <f t="array" ref="MM80">SUM(IF(MM89&lt;$MK$89:$QF$89,1/COUNTIF($MK$89:$QF$89,$MK$89:$QF$89)))+1</f>
        <v>1</v>
      </c>
      <c r="MN80" s="29">
        <f t="array" ref="MN80">SUM(IF(MN89&lt;$MK$89:$QF$89,1/COUNTIF($MK$89:$QF$89,$MK$89:$QF$89)))+1</f>
        <v>1</v>
      </c>
      <c r="MO80" s="29">
        <f t="array" ref="MO80">SUM(IF(MO89&lt;$MK$89:$QF$89,1/COUNTIF($MK$89:$QF$89,$MK$89:$QF$89)))+1</f>
        <v>1</v>
      </c>
      <c r="MP80" s="29">
        <f t="array" ref="MP80">SUM(IF(MP89&lt;$MK$89:$QF$89,1/COUNTIF($MK$89:$QF$89,$MK$89:$QF$89)))+1</f>
        <v>1</v>
      </c>
      <c r="MQ80" s="29">
        <f t="array" ref="MQ80">SUM(IF(MQ89&lt;$MK$89:$QF$89,1/COUNTIF($MK$89:$QF$89,$MK$89:$QF$89)))+1</f>
        <v>1</v>
      </c>
      <c r="MR80" s="29">
        <f t="array" ref="MR80">SUM(IF(MR89&lt;$MK$89:$QF$89,1/COUNTIF($MK$89:$QF$89,$MK$89:$QF$89)))+1</f>
        <v>1</v>
      </c>
      <c r="MS80" s="29">
        <f t="array" ref="MS80">SUM(IF(MS89&lt;$MK$89:$QF$89,1/COUNTIF($MK$89:$QF$89,$MK$89:$QF$89)))+1</f>
        <v>1</v>
      </c>
      <c r="MT80" s="29">
        <f t="array" ref="MT80">SUM(IF(MT89&lt;$MK$89:$QF$89,1/COUNTIF($MK$89:$QF$89,$MK$89:$QF$89)))+1</f>
        <v>1</v>
      </c>
      <c r="MU80" s="29">
        <f t="array" ref="MU80">SUM(IF(MU89&lt;$MK$89:$QF$89,1/COUNTIF($MK$89:$QF$89,$MK$89:$QF$89)))+1</f>
        <v>1</v>
      </c>
      <c r="MV80" s="29">
        <f t="array" ref="MV80">SUM(IF(MV89&lt;$MK$89:$QF$89,1/COUNTIF($MK$89:$QF$89,$MK$89:$QF$89)))+1</f>
        <v>1</v>
      </c>
      <c r="MW80" s="29">
        <f t="array" ref="MW80">SUM(IF(MW89&lt;$MK$89:$QF$89,1/COUNTIF($MK$89:$QF$89,$MK$89:$QF$89)))+1</f>
        <v>1</v>
      </c>
      <c r="MX80" s="29">
        <f t="array" ref="MX80">SUM(IF(MX89&lt;$MK$89:$QF$89,1/COUNTIF($MK$89:$QF$89,$MK$89:$QF$89)))+1</f>
        <v>1</v>
      </c>
      <c r="MY80" s="29">
        <f t="array" ref="MY80">SUM(IF(MY89&lt;$MK$89:$QF$89,1/COUNTIF($MK$89:$QF$89,$MK$89:$QF$89)))+1</f>
        <v>1</v>
      </c>
      <c r="MZ80" s="29">
        <f t="array" ref="MZ80">SUM(IF(MZ89&lt;$MK$89:$QF$89,1/COUNTIF($MK$89:$QF$89,$MK$89:$QF$89)))+1</f>
        <v>1</v>
      </c>
      <c r="NA80" s="29">
        <f t="array" ref="NA80">SUM(IF(NA89&lt;$MK$89:$QF$89,1/COUNTIF($MK$89:$QF$89,$MK$89:$QF$89)))+1</f>
        <v>1</v>
      </c>
      <c r="NB80" s="29">
        <f t="array" ref="NB80">SUM(IF(NB89&lt;$MK$89:$QF$89,1/COUNTIF($MK$89:$QF$89,$MK$89:$QF$89)))+1</f>
        <v>1</v>
      </c>
      <c r="NC80" s="29">
        <f t="array" ref="NC80">SUM(IF(NC89&lt;$MK$89:$QF$89,1/COUNTIF($MK$89:$QF$89,$MK$89:$QF$89)))+1</f>
        <v>1</v>
      </c>
      <c r="ND80" s="29">
        <f t="array" ref="ND80">SUM(IF(ND89&lt;$MK$89:$QF$89,1/COUNTIF($MK$89:$QF$89,$MK$89:$QF$89)))+1</f>
        <v>1</v>
      </c>
      <c r="NE80" s="29">
        <f t="array" ref="NE80">SUM(IF(NE89&lt;$MK$89:$QF$89,1/COUNTIF($MK$89:$QF$89,$MK$89:$QF$89)))+1</f>
        <v>1</v>
      </c>
      <c r="NF80" s="29">
        <f t="array" ref="NF80">SUM(IF(NF89&lt;$MK$89:$QF$89,1/COUNTIF($MK$89:$QF$89,$MK$89:$QF$89)))+1</f>
        <v>1</v>
      </c>
      <c r="NG80" s="29">
        <f t="array" ref="NG80">SUM(IF(NG89&lt;$MK$89:$QF$89,1/COUNTIF($MK$89:$QF$89,$MK$89:$QF$89)))+1</f>
        <v>1</v>
      </c>
      <c r="NH80" s="29">
        <f t="array" ref="NH80">SUM(IF(NH89&lt;$MK$89:$QF$89,1/COUNTIF($MK$89:$QF$89,$MK$89:$QF$89)))+1</f>
        <v>1</v>
      </c>
      <c r="NI80" s="29">
        <f t="array" ref="NI80">SUM(IF(NI89&lt;$MK$89:$QF$89,1/COUNTIF($MK$89:$QF$89,$MK$89:$QF$89)))+1</f>
        <v>1</v>
      </c>
      <c r="NJ80" s="29">
        <f t="array" ref="NJ80">SUM(IF(NJ89&lt;$MK$89:$QF$89,1/COUNTIF($MK$89:$QF$89,$MK$89:$QF$89)))+1</f>
        <v>1</v>
      </c>
      <c r="NK80" s="29">
        <f t="array" ref="NK80">SUM(IF(NK89&lt;$MK$89:$QF$89,1/COUNTIF($MK$89:$QF$89,$MK$89:$QF$89)))+1</f>
        <v>1</v>
      </c>
      <c r="NL80" s="29">
        <f t="array" ref="NL80">SUM(IF(NL89&lt;$MK$89:$QF$89,1/COUNTIF($MK$89:$QF$89,$MK$89:$QF$89)))+1</f>
        <v>1</v>
      </c>
      <c r="NM80" s="29">
        <f t="array" ref="NM80">SUM(IF(NM89&lt;$MK$89:$QF$89,1/COUNTIF($MK$89:$QF$89,$MK$89:$QF$89)))+1</f>
        <v>1</v>
      </c>
      <c r="NN80" s="29">
        <f t="array" ref="NN80">SUM(IF(NN89&lt;$MK$89:$QF$89,1/COUNTIF($MK$89:$QF$89,$MK$89:$QF$89)))+1</f>
        <v>1</v>
      </c>
      <c r="NO80" s="29">
        <f t="array" ref="NO80">SUM(IF(NO89&lt;$MK$89:$QF$89,1/COUNTIF($MK$89:$QF$89,$MK$89:$QF$89)))+1</f>
        <v>1</v>
      </c>
      <c r="NP80" s="29">
        <f t="array" ref="NP80">SUM(IF(NP89&lt;$MK$89:$QF$89,1/COUNTIF($MK$89:$QF$89,$MK$89:$QF$89)))+1</f>
        <v>1</v>
      </c>
      <c r="NQ80" s="29">
        <f t="array" ref="NQ80">SUM(IF(NQ89&lt;$MK$89:$QF$89,1/COUNTIF($MK$89:$QF$89,$MK$89:$QF$89)))+1</f>
        <v>1</v>
      </c>
      <c r="NR80" s="29">
        <f t="array" ref="NR80">SUM(IF(NR89&lt;$MK$89:$QF$89,1/COUNTIF($MK$89:$QF$89,$MK$89:$QF$89)))+1</f>
        <v>1</v>
      </c>
      <c r="NS80" s="29">
        <f t="array" ref="NS80">SUM(IF(NS89&lt;$MK$89:$QF$89,1/COUNTIF($MK$89:$QF$89,$MK$89:$QF$89)))+1</f>
        <v>1</v>
      </c>
      <c r="NT80" s="29">
        <f t="array" ref="NT80">SUM(IF(NT89&lt;$MK$89:$QF$89,1/COUNTIF($MK$89:$QF$89,$MK$89:$QF$89)))+1</f>
        <v>1</v>
      </c>
      <c r="NU80" s="29">
        <f t="array" ref="NU80">SUM(IF(NU89&lt;$MK$89:$QF$89,1/COUNTIF($MK$89:$QF$89,$MK$89:$QF$89)))+1</f>
        <v>1</v>
      </c>
      <c r="NV80" s="29">
        <f t="array" ref="NV80">SUM(IF(NV89&lt;$MK$89:$QF$89,1/COUNTIF($MK$89:$QF$89,$MK$89:$QF$89)))+1</f>
        <v>1</v>
      </c>
      <c r="NW80" s="29">
        <f t="array" ref="NW80">SUM(IF(NW89&lt;$MK$89:$QF$89,1/COUNTIF($MK$89:$QF$89,$MK$89:$QF$89)))+1</f>
        <v>1</v>
      </c>
      <c r="NX80" s="29">
        <f t="array" ref="NX80">SUM(IF(NX89&lt;$MK$89:$QF$89,1/COUNTIF($MK$89:$QF$89,$MK$89:$QF$89)))+1</f>
        <v>1</v>
      </c>
      <c r="NY80" s="29">
        <f t="array" ref="NY80">SUM(IF(NY89&lt;$MK$89:$QF$89,1/COUNTIF($MK$89:$QF$89,$MK$89:$QF$89)))+1</f>
        <v>1</v>
      </c>
      <c r="NZ80" s="29">
        <f t="array" ref="NZ80">SUM(IF(NZ89&lt;$MK$89:$QF$89,1/COUNTIF($MK$89:$QF$89,$MK$89:$QF$89)))+1</f>
        <v>1</v>
      </c>
      <c r="OA80" s="29">
        <f t="array" ref="OA80">SUM(IF(OA89&lt;$MK$89:$QF$89,1/COUNTIF($MK$89:$QF$89,$MK$89:$QF$89)))+1</f>
        <v>1</v>
      </c>
      <c r="OB80" s="29">
        <f t="array" ref="OB80">SUM(IF(OB89&lt;$MK$89:$QF$89,1/COUNTIF($MK$89:$QF$89,$MK$89:$QF$89)))+1</f>
        <v>1</v>
      </c>
      <c r="OC80" s="29">
        <f t="array" ref="OC80">SUM(IF(OC89&lt;$MK$89:$QF$89,1/COUNTIF($MK$89:$QF$89,$MK$89:$QF$89)))+1</f>
        <v>1</v>
      </c>
      <c r="OD80" s="29">
        <f t="array" ref="OD80">SUM(IF(OD89&lt;$MK$89:$QF$89,1/COUNTIF($MK$89:$QF$89,$MK$89:$QF$89)))+1</f>
        <v>1</v>
      </c>
      <c r="OE80" s="29">
        <f t="array" ref="OE80">SUM(IF(OE89&lt;$MK$89:$QF$89,1/COUNTIF($MK$89:$QF$89,$MK$89:$QF$89)))+1</f>
        <v>1</v>
      </c>
      <c r="OF80" s="29">
        <f t="array" ref="OF80">SUM(IF(OF89&lt;$MK$89:$QF$89,1/COUNTIF($MK$89:$QF$89,$MK$89:$QF$89)))+1</f>
        <v>1</v>
      </c>
      <c r="OG80" s="29">
        <f t="array" ref="OG80">SUM(IF(OG89&lt;$MK$89:$QF$89,1/COUNTIF($MK$89:$QF$89,$MK$89:$QF$89)))+1</f>
        <v>1</v>
      </c>
      <c r="OH80" s="29">
        <f t="array" ref="OH80">SUM(IF(OH89&lt;$MK$89:$QF$89,1/COUNTIF($MK$89:$QF$89,$MK$89:$QF$89)))+1</f>
        <v>1</v>
      </c>
      <c r="OI80" s="29">
        <f t="array" ref="OI80">SUM(IF(OI89&lt;$MK$89:$QF$89,1/COUNTIF($MK$89:$QF$89,$MK$89:$QF$89)))+1</f>
        <v>1</v>
      </c>
      <c r="OJ80" s="29">
        <f t="array" ref="OJ80">SUM(IF(OJ89&lt;$MK$89:$QF$89,1/COUNTIF($MK$89:$QF$89,$MK$89:$QF$89)))+1</f>
        <v>1</v>
      </c>
      <c r="OK80" s="29">
        <f t="array" ref="OK80">SUM(IF(OK89&lt;$MK$89:$QF$89,1/COUNTIF($MK$89:$QF$89,$MK$89:$QF$89)))+1</f>
        <v>1</v>
      </c>
      <c r="OL80" s="29">
        <f t="array" ref="OL80">SUM(IF(OL89&lt;$MK$89:$QF$89,1/COUNTIF($MK$89:$QF$89,$MK$89:$QF$89)))+1</f>
        <v>1</v>
      </c>
      <c r="OM80" s="29">
        <f t="array" ref="OM80">SUM(IF(OM89&lt;$MK$89:$QF$89,1/COUNTIF($MK$89:$QF$89,$MK$89:$QF$89)))+1</f>
        <v>1</v>
      </c>
      <c r="ON80" s="29">
        <f t="array" ref="ON80">SUM(IF(ON89&lt;$MK$89:$QF$89,1/COUNTIF($MK$89:$QF$89,$MK$89:$QF$89)))+1</f>
        <v>1</v>
      </c>
      <c r="OO80" s="29">
        <f t="array" ref="OO80">SUM(IF(OO89&lt;$MK$89:$QF$89,1/COUNTIF($MK$89:$QF$89,$MK$89:$QF$89)))+1</f>
        <v>1</v>
      </c>
      <c r="OP80" s="29">
        <f t="array" ref="OP80">SUM(IF(OP89&lt;$MK$89:$QF$89,1/COUNTIF($MK$89:$QF$89,$MK$89:$QF$89)))+1</f>
        <v>1</v>
      </c>
      <c r="OQ80" s="29">
        <f t="array" ref="OQ80">SUM(IF(OQ89&lt;$MK$89:$QF$89,1/COUNTIF($MK$89:$QF$89,$MK$89:$QF$89)))+1</f>
        <v>1</v>
      </c>
      <c r="OR80" s="29">
        <f t="array" ref="OR80">SUM(IF(OR89&lt;$MK$89:$QF$89,1/COUNTIF($MK$89:$QF$89,$MK$89:$QF$89)))+1</f>
        <v>1</v>
      </c>
      <c r="OS80" s="29">
        <f t="array" ref="OS80">SUM(IF(OS89&lt;$MK$89:$QF$89,1/COUNTIF($MK$89:$QF$89,$MK$89:$QF$89)))+1</f>
        <v>1</v>
      </c>
      <c r="OT80" s="29">
        <f t="array" ref="OT80">SUM(IF(OT89&lt;$MK$89:$QF$89,1/COUNTIF($MK$89:$QF$89,$MK$89:$QF$89)))+1</f>
        <v>1</v>
      </c>
      <c r="OU80" s="29">
        <f t="array" ref="OU80">SUM(IF(OU89&lt;$MK$89:$QF$89,1/COUNTIF($MK$89:$QF$89,$MK$89:$QF$89)))+1</f>
        <v>1</v>
      </c>
      <c r="OV80" s="29">
        <f t="array" ref="OV80">SUM(IF(OV89&lt;$MK$89:$QF$89,1/COUNTIF($MK$89:$QF$89,$MK$89:$QF$89)))+1</f>
        <v>1</v>
      </c>
      <c r="OW80" s="29">
        <f t="array" ref="OW80">SUM(IF(OW89&lt;$MK$89:$QF$89,1/COUNTIF($MK$89:$QF$89,$MK$89:$QF$89)))+1</f>
        <v>1</v>
      </c>
      <c r="OX80" s="29">
        <f t="array" ref="OX80">SUM(IF(OX89&lt;$MK$89:$QF$89,1/COUNTIF($MK$89:$QF$89,$MK$89:$QF$89)))+1</f>
        <v>1</v>
      </c>
      <c r="OY80" s="29">
        <f t="array" ref="OY80">SUM(IF(OY89&lt;$MK$89:$QF$89,1/COUNTIF($MK$89:$QF$89,$MK$89:$QF$89)))+1</f>
        <v>1</v>
      </c>
      <c r="OZ80" s="29">
        <f t="array" ref="OZ80">SUM(IF(OZ89&lt;$MK$89:$QF$89,1/COUNTIF($MK$89:$QF$89,$MK$89:$QF$89)))+1</f>
        <v>1</v>
      </c>
      <c r="PA80" s="29">
        <f t="array" ref="PA80">SUM(IF(PA89&lt;$MK$89:$QF$89,1/COUNTIF($MK$89:$QF$89,$MK$89:$QF$89)))+1</f>
        <v>1</v>
      </c>
      <c r="PB80" s="29">
        <f t="array" ref="PB80">SUM(IF(PB89&lt;$MK$89:$QF$89,1/COUNTIF($MK$89:$QF$89,$MK$89:$QF$89)))+1</f>
        <v>1</v>
      </c>
      <c r="PC80" s="29">
        <f t="array" ref="PC80">SUM(IF(PC89&lt;$MK$89:$QF$89,1/COUNTIF($MK$89:$QF$89,$MK$89:$QF$89)))+1</f>
        <v>1</v>
      </c>
      <c r="PD80" s="29">
        <f t="array" ref="PD80">SUM(IF(PD89&lt;$MK$89:$QF$89,1/COUNTIF($MK$89:$QF$89,$MK$89:$QF$89)))+1</f>
        <v>1</v>
      </c>
      <c r="PE80" s="29">
        <f t="array" ref="PE80">SUM(IF(PE89&lt;$MK$89:$QF$89,1/COUNTIF($MK$89:$QF$89,$MK$89:$QF$89)))+1</f>
        <v>1</v>
      </c>
      <c r="PF80" s="29">
        <f t="array" ref="PF80">SUM(IF(PF89&lt;$MK$89:$QF$89,1/COUNTIF($MK$89:$QF$89,$MK$89:$QF$89)))+1</f>
        <v>1</v>
      </c>
      <c r="PG80" s="29">
        <f t="array" ref="PG80">SUM(IF(PG89&lt;$MK$89:$QF$89,1/COUNTIF($MK$89:$QF$89,$MK$89:$QF$89)))+1</f>
        <v>1</v>
      </c>
      <c r="PH80" s="29">
        <f t="array" ref="PH80">SUM(IF(PH89&lt;$MK$89:$QF$89,1/COUNTIF($MK$89:$QF$89,$MK$89:$QF$89)))+1</f>
        <v>1</v>
      </c>
      <c r="PI80" s="29">
        <f t="array" ref="PI80">SUM(IF(PI89&lt;$MK$89:$QF$89,1/COUNTIF($MK$89:$QF$89,$MK$89:$QF$89)))+1</f>
        <v>1</v>
      </c>
      <c r="PJ80" s="29">
        <f t="array" ref="PJ80">SUM(IF(PJ89&lt;$MK$89:$QF$89,1/COUNTIF($MK$89:$QF$89,$MK$89:$QF$89)))+1</f>
        <v>1</v>
      </c>
      <c r="PK80" s="29">
        <f t="array" ref="PK80">SUM(IF(PK89&lt;$MK$89:$QF$89,1/COUNTIF($MK$89:$QF$89,$MK$89:$QF$89)))+1</f>
        <v>1</v>
      </c>
      <c r="PL80" s="29">
        <f t="array" ref="PL80">SUM(IF(PL89&lt;$MK$89:$QF$89,1/COUNTIF($MK$89:$QF$89,$MK$89:$QF$89)))+1</f>
        <v>1</v>
      </c>
      <c r="PM80" s="29">
        <f t="array" ref="PM80">SUM(IF(PM89&lt;$MK$89:$QF$89,1/COUNTIF($MK$89:$QF$89,$MK$89:$QF$89)))+1</f>
        <v>1</v>
      </c>
      <c r="PN80" s="29">
        <f t="array" ref="PN80">SUM(IF(PN89&lt;$MK$89:$QF$89,1/COUNTIF($MK$89:$QF$89,$MK$89:$QF$89)))+1</f>
        <v>1</v>
      </c>
      <c r="PO80" s="29">
        <f t="array" ref="PO80">SUM(IF(PO89&lt;$MK$89:$QF$89,1/COUNTIF($MK$89:$QF$89,$MK$89:$QF$89)))+1</f>
        <v>1</v>
      </c>
      <c r="PP80" s="29">
        <f t="array" ref="PP80">SUM(IF(PP89&lt;$MK$89:$QF$89,1/COUNTIF($MK$89:$QF$89,$MK$89:$QF$89)))+1</f>
        <v>1</v>
      </c>
      <c r="PQ80" s="29">
        <f t="array" ref="PQ80">SUM(IF(PQ89&lt;$MK$89:$QF$89,1/COUNTIF($MK$89:$QF$89,$MK$89:$QF$89)))+1</f>
        <v>1</v>
      </c>
      <c r="PR80" s="29">
        <f t="array" ref="PR80">SUM(IF(PR89&lt;$MK$89:$QF$89,1/COUNTIF($MK$89:$QF$89,$MK$89:$QF$89)))+1</f>
        <v>1</v>
      </c>
      <c r="PS80" s="29">
        <f t="array" ref="PS80">SUM(IF(PS89&lt;$MK$89:$QF$89,1/COUNTIF($MK$89:$QF$89,$MK$89:$QF$89)))+1</f>
        <v>1</v>
      </c>
      <c r="PT80" s="29">
        <f t="array" ref="PT80">SUM(IF(PT89&lt;$MK$89:$QF$89,1/COUNTIF($MK$89:$QF$89,$MK$89:$QF$89)))+1</f>
        <v>1</v>
      </c>
      <c r="PU80" s="29">
        <f t="array" ref="PU80">SUM(IF(PU89&lt;$MK$89:$QF$89,1/COUNTIF($MK$89:$QF$89,$MK$89:$QF$89)))+1</f>
        <v>1</v>
      </c>
      <c r="PV80" s="29">
        <f t="array" ref="PV80">SUM(IF(PV89&lt;$MK$89:$QF$89,1/COUNTIF($MK$89:$QF$89,$MK$89:$QF$89)))+1</f>
        <v>1</v>
      </c>
      <c r="PW80" s="29">
        <f t="array" ref="PW80">SUM(IF(PW89&lt;$MK$89:$QF$89,1/COUNTIF($MK$89:$QF$89,$MK$89:$QF$89)))+1</f>
        <v>1</v>
      </c>
      <c r="PX80" s="29">
        <f t="array" ref="PX80">SUM(IF(PX89&lt;$MK$89:$QF$89,1/COUNTIF($MK$89:$QF$89,$MK$89:$QF$89)))+1</f>
        <v>1</v>
      </c>
      <c r="PY80" s="29">
        <f t="array" ref="PY80">SUM(IF(PY89&lt;$MK$89:$QF$89,1/COUNTIF($MK$89:$QF$89,$MK$89:$QF$89)))+1</f>
        <v>1</v>
      </c>
      <c r="PZ80" s="29">
        <f t="array" ref="PZ80">SUM(IF(PZ89&lt;$MK$89:$QF$89,1/COUNTIF($MK$89:$QF$89,$MK$89:$QF$89)))+1</f>
        <v>1</v>
      </c>
      <c r="QA80" s="29">
        <f t="array" ref="QA80">SUM(IF(QA89&lt;$MK$89:$QF$89,1/COUNTIF($MK$89:$QF$89,$MK$89:$QF$89)))+1</f>
        <v>1</v>
      </c>
      <c r="QB80" s="29">
        <f t="array" ref="QB80">SUM(IF(QB89&lt;$MK$89:$QF$89,1/COUNTIF($MK$89:$QF$89,$MK$89:$QF$89)))+1</f>
        <v>1</v>
      </c>
      <c r="QC80" s="29">
        <f t="array" ref="QC80">SUM(IF(QC89&lt;$MK$89:$QF$89,1/COUNTIF($MK$89:$QF$89,$MK$89:$QF$89)))+1</f>
        <v>1</v>
      </c>
      <c r="QD80" s="29">
        <f t="array" ref="QD80">SUM(IF(QD89&lt;$MK$89:$QF$89,1/COUNTIF($MK$89:$QF$89,$MK$89:$QF$89)))+1</f>
        <v>1</v>
      </c>
      <c r="QE80" s="29">
        <f t="array" ref="QE80">SUM(IF(QE89&lt;$MK$89:$QF$89,1/COUNTIF($MK$89:$QF$89,$MK$89:$QF$89)))+1</f>
        <v>1</v>
      </c>
      <c r="QF80" s="29">
        <f t="array" ref="QF80">SUM(IF(QF89&lt;$MK$89:$QF$89,1/COUNTIF($MK$89:$QF$89,$MK$89:$QF$89)))+1</f>
        <v>1</v>
      </c>
      <c r="QG80" s="13">
        <f>ROW()</f>
        <v>80</v>
      </c>
      <c r="QH80" s="13"/>
      <c r="QN80" s="10"/>
      <c r="QP80" s="10"/>
      <c r="QQ80" s="10"/>
      <c r="QR80" s="10"/>
    </row>
    <row r="81" spans="10:463">
      <c r="J81" s="10">
        <f t="shared" si="222"/>
        <v>78</v>
      </c>
      <c r="K81" s="39" t="str">
        <f>IFERROR(IF(L81="","",IF(ISNUMBER(MATCH(HLOOKUP($J81,$MK$74:$QF$89,($QG$79-$QG$74+1),0),K$4:K80,0)),"",HLOOKUP($J81,$MK$74:$QF$89,($QG$79-$QG$74+1),0))),"")</f>
        <v/>
      </c>
      <c r="L81" s="40" t="str">
        <f t="shared" si="433"/>
        <v/>
      </c>
      <c r="M81" s="41" t="str">
        <f t="array" ref="M81">IFERROR(IF(HLOOKUP($J81,$MK$74:$QF$89,($QG$83-$QG$74+1),0)=0,"",HLOOKUP($J81,$MK$74:$QF$89,($QG$83-$QG$74+1),0)),0)</f>
        <v/>
      </c>
      <c r="N81" s="10"/>
      <c r="O81" s="10">
        <f t="shared" si="223"/>
        <v>78</v>
      </c>
      <c r="P81" s="39" t="str">
        <f>IFERROR(IF(Q81="","",IF(ISNUMBER(MATCH(HLOOKUP($T81,$MK$75:$OP$89,($QG$80-$QG$75+1),0),P$4:P80,0)),"",HLOOKUP($T81,$MK$75:$OP$89,($QG$80-$QG$75+1),0))),"")</f>
        <v/>
      </c>
      <c r="Q81" s="40" t="str">
        <f t="shared" si="434"/>
        <v/>
      </c>
      <c r="R81" s="41" t="str">
        <f t="array" ref="R81">IFERROR(IF(HLOOKUP($O81,$MK$75:$QF$89,($QG$89-$QG$75+1),0)=0,"",HLOOKUP($O81,$MK$75:$QF$89,($QG$89-$QG$75+1),0)),0)</f>
        <v/>
      </c>
      <c r="S81" s="10"/>
      <c r="T81" s="10">
        <f t="shared" si="224"/>
        <v>78</v>
      </c>
      <c r="U81" s="39" t="str">
        <f>IFERROR(IF(V81="","",IF(ISNUMBER(MATCH(HLOOKUP($O81,$MK$76:$QF$89,($QG$81-$QG$76+1),0),U$4:U80,0)),"",HLOOKUP($O81,$MK$76:$QF$89,($QG$81-$QG$76+1),0))),"")</f>
        <v/>
      </c>
      <c r="V81" s="40" t="str">
        <f t="shared" si="431"/>
        <v/>
      </c>
      <c r="W81" s="41" t="str">
        <f t="array" ref="W81">IFERROR(IF(HLOOKUP($T81,$MK$76:$QF$89,($QG$87-$QG$76+1),0)=0,"",HLOOKUP($T81,$MK$76:$QF$89,($QG$87-$QG$76+1),0)),0)</f>
        <v/>
      </c>
      <c r="Y81" s="9">
        <v>50</v>
      </c>
      <c r="Z81" s="39" t="str">
        <f>IFERROR(IF(AA81="","",IF(ISNUMBER(MATCH(VLOOKUP($Y82,$QN$4:$QQ$69,2,0),Z$31:Z80,0)),"",VLOOKUP($Y82,$QN$4:$QQ$69,2,0))),"")</f>
        <v/>
      </c>
      <c r="AA81" s="40" t="str">
        <f t="shared" si="428"/>
        <v/>
      </c>
      <c r="AB81" s="42" t="str">
        <f t="shared" si="429"/>
        <v/>
      </c>
      <c r="AC81" s="43" t="str">
        <f t="shared" si="430"/>
        <v/>
      </c>
      <c r="AN81" s="11" t="str">
        <f t="shared" si="439"/>
        <v>England0Portugal3</v>
      </c>
      <c r="AO81" s="12" t="str">
        <f t="shared" si="440"/>
        <v>PortugalEngland</v>
      </c>
      <c r="MH81" s="90"/>
      <c r="MI81" s="90"/>
      <c r="MJ81" s="90"/>
      <c r="MK81" s="29">
        <f t="array" ref="MK81">SUM(IF(MK87&lt;$MK$87:$QF$87,1/COUNTIF($MK$87:$QF$87,$MK$87:$QF$87)))+1</f>
        <v>1</v>
      </c>
      <c r="ML81" s="29">
        <f t="array" ref="ML81">SUM(IF(ML87&lt;$MK$87:$QF$87,1/COUNTIF($MK$87:$QF$87,$MK$87:$QF$87)))+1</f>
        <v>1</v>
      </c>
      <c r="MM81" s="29">
        <f t="array" ref="MM81">SUM(IF(MM87&lt;$MK$87:$QF$87,1/COUNTIF($MK$87:$QF$87,$MK$87:$QF$87)))+1</f>
        <v>1</v>
      </c>
      <c r="MN81" s="29">
        <f t="array" ref="MN81">SUM(IF(MN87&lt;$MK$87:$QF$87,1/COUNTIF($MK$87:$QF$87,$MK$87:$QF$87)))+1</f>
        <v>1</v>
      </c>
      <c r="MO81" s="29">
        <f t="array" ref="MO81">SUM(IF(MO87&lt;$MK$87:$QF$87,1/COUNTIF($MK$87:$QF$87,$MK$87:$QF$87)))+1</f>
        <v>1</v>
      </c>
      <c r="MP81" s="29">
        <f t="array" ref="MP81">SUM(IF(MP87&lt;$MK$87:$QF$87,1/COUNTIF($MK$87:$QF$87,$MK$87:$QF$87)))+1</f>
        <v>1</v>
      </c>
      <c r="MQ81" s="29">
        <f t="array" ref="MQ81">SUM(IF(MQ87&lt;$MK$87:$QF$87,1/COUNTIF($MK$87:$QF$87,$MK$87:$QF$87)))+1</f>
        <v>1</v>
      </c>
      <c r="MR81" s="29">
        <f t="array" ref="MR81">SUM(IF(MR87&lt;$MK$87:$QF$87,1/COUNTIF($MK$87:$QF$87,$MK$87:$QF$87)))+1</f>
        <v>1</v>
      </c>
      <c r="MS81" s="29">
        <f t="array" ref="MS81">SUM(IF(MS87&lt;$MK$87:$QF$87,1/COUNTIF($MK$87:$QF$87,$MK$87:$QF$87)))+1</f>
        <v>1</v>
      </c>
      <c r="MT81" s="29">
        <f t="array" ref="MT81">SUM(IF(MT87&lt;$MK$87:$QF$87,1/COUNTIF($MK$87:$QF$87,$MK$87:$QF$87)))+1</f>
        <v>1</v>
      </c>
      <c r="MU81" s="29">
        <f t="array" ref="MU81">SUM(IF(MU87&lt;$MK$87:$QF$87,1/COUNTIF($MK$87:$QF$87,$MK$87:$QF$87)))+1</f>
        <v>1</v>
      </c>
      <c r="MV81" s="29">
        <f t="array" ref="MV81">SUM(IF(MV87&lt;$MK$87:$QF$87,1/COUNTIF($MK$87:$QF$87,$MK$87:$QF$87)))+1</f>
        <v>1</v>
      </c>
      <c r="MW81" s="29">
        <f t="array" ref="MW81">SUM(IF(MW87&lt;$MK$87:$QF$87,1/COUNTIF($MK$87:$QF$87,$MK$87:$QF$87)))+1</f>
        <v>1</v>
      </c>
      <c r="MX81" s="29">
        <f t="array" ref="MX81">SUM(IF(MX87&lt;$MK$87:$QF$87,1/COUNTIF($MK$87:$QF$87,$MK$87:$QF$87)))+1</f>
        <v>1</v>
      </c>
      <c r="MY81" s="29">
        <f t="array" ref="MY81">SUM(IF(MY87&lt;$MK$87:$QF$87,1/COUNTIF($MK$87:$QF$87,$MK$87:$QF$87)))+1</f>
        <v>1</v>
      </c>
      <c r="MZ81" s="29">
        <f t="array" ref="MZ81">SUM(IF(MZ87&lt;$MK$87:$QF$87,1/COUNTIF($MK$87:$QF$87,$MK$87:$QF$87)))+1</f>
        <v>1</v>
      </c>
      <c r="NA81" s="29">
        <f t="array" ref="NA81">SUM(IF(NA87&lt;$MK$87:$QF$87,1/COUNTIF($MK$87:$QF$87,$MK$87:$QF$87)))+1</f>
        <v>1</v>
      </c>
      <c r="NB81" s="29">
        <f t="array" ref="NB81">SUM(IF(NB87&lt;$MK$87:$QF$87,1/COUNTIF($MK$87:$QF$87,$MK$87:$QF$87)))+1</f>
        <v>1</v>
      </c>
      <c r="NC81" s="29">
        <f t="array" ref="NC81">SUM(IF(NC87&lt;$MK$87:$QF$87,1/COUNTIF($MK$87:$QF$87,$MK$87:$QF$87)))+1</f>
        <v>1</v>
      </c>
      <c r="ND81" s="29">
        <f t="array" ref="ND81">SUM(IF(ND87&lt;$MK$87:$QF$87,1/COUNTIF($MK$87:$QF$87,$MK$87:$QF$87)))+1</f>
        <v>1</v>
      </c>
      <c r="NE81" s="29">
        <f t="array" ref="NE81">SUM(IF(NE87&lt;$MK$87:$QF$87,1/COUNTIF($MK$87:$QF$87,$MK$87:$QF$87)))+1</f>
        <v>1</v>
      </c>
      <c r="NF81" s="29">
        <f t="array" ref="NF81">SUM(IF(NF87&lt;$MK$87:$QF$87,1/COUNTIF($MK$87:$QF$87,$MK$87:$QF$87)))+1</f>
        <v>1</v>
      </c>
      <c r="NG81" s="29">
        <f t="array" ref="NG81">SUM(IF(NG87&lt;$MK$87:$QF$87,1/COUNTIF($MK$87:$QF$87,$MK$87:$QF$87)))+1</f>
        <v>1</v>
      </c>
      <c r="NH81" s="29">
        <f t="array" ref="NH81">SUM(IF(NH87&lt;$MK$87:$QF$87,1/COUNTIF($MK$87:$QF$87,$MK$87:$QF$87)))+1</f>
        <v>1</v>
      </c>
      <c r="NI81" s="29">
        <f t="array" ref="NI81">SUM(IF(NI87&lt;$MK$87:$QF$87,1/COUNTIF($MK$87:$QF$87,$MK$87:$QF$87)))+1</f>
        <v>1</v>
      </c>
      <c r="NJ81" s="29">
        <f t="array" ref="NJ81">SUM(IF(NJ87&lt;$MK$87:$QF$87,1/COUNTIF($MK$87:$QF$87,$MK$87:$QF$87)))+1</f>
        <v>1</v>
      </c>
      <c r="NK81" s="29">
        <f t="array" ref="NK81">SUM(IF(NK87&lt;$MK$87:$QF$87,1/COUNTIF($MK$87:$QF$87,$MK$87:$QF$87)))+1</f>
        <v>1</v>
      </c>
      <c r="NL81" s="29">
        <f t="array" ref="NL81">SUM(IF(NL87&lt;$MK$87:$QF$87,1/COUNTIF($MK$87:$QF$87,$MK$87:$QF$87)))+1</f>
        <v>1</v>
      </c>
      <c r="NM81" s="29">
        <f t="array" ref="NM81">SUM(IF(NM87&lt;$MK$87:$QF$87,1/COUNTIF($MK$87:$QF$87,$MK$87:$QF$87)))+1</f>
        <v>1</v>
      </c>
      <c r="NN81" s="29">
        <f t="array" ref="NN81">SUM(IF(NN87&lt;$MK$87:$QF$87,1/COUNTIF($MK$87:$QF$87,$MK$87:$QF$87)))+1</f>
        <v>1</v>
      </c>
      <c r="NO81" s="29">
        <f t="array" ref="NO81">SUM(IF(NO87&lt;$MK$87:$QF$87,1/COUNTIF($MK$87:$QF$87,$MK$87:$QF$87)))+1</f>
        <v>1</v>
      </c>
      <c r="NP81" s="29">
        <f t="array" ref="NP81">SUM(IF(NP87&lt;$MK$87:$QF$87,1/COUNTIF($MK$87:$QF$87,$MK$87:$QF$87)))+1</f>
        <v>1</v>
      </c>
      <c r="NQ81" s="29">
        <f t="array" ref="NQ81">SUM(IF(NQ87&lt;$MK$87:$QF$87,1/COUNTIF($MK$87:$QF$87,$MK$87:$QF$87)))+1</f>
        <v>1</v>
      </c>
      <c r="NR81" s="29">
        <f t="array" ref="NR81">SUM(IF(NR87&lt;$MK$87:$QF$87,1/COUNTIF($MK$87:$QF$87,$MK$87:$QF$87)))+1</f>
        <v>1</v>
      </c>
      <c r="NS81" s="29">
        <f t="array" ref="NS81">SUM(IF(NS87&lt;$MK$87:$QF$87,1/COUNTIF($MK$87:$QF$87,$MK$87:$QF$87)))+1</f>
        <v>1</v>
      </c>
      <c r="NT81" s="29">
        <f t="array" ref="NT81">SUM(IF(NT87&lt;$MK$87:$QF$87,1/COUNTIF($MK$87:$QF$87,$MK$87:$QF$87)))+1</f>
        <v>1</v>
      </c>
      <c r="NU81" s="29">
        <f t="array" ref="NU81">SUM(IF(NU87&lt;$MK$87:$QF$87,1/COUNTIF($MK$87:$QF$87,$MK$87:$QF$87)))+1</f>
        <v>1</v>
      </c>
      <c r="NV81" s="29">
        <f t="array" ref="NV81">SUM(IF(NV87&lt;$MK$87:$QF$87,1/COUNTIF($MK$87:$QF$87,$MK$87:$QF$87)))+1</f>
        <v>1</v>
      </c>
      <c r="NW81" s="29">
        <f t="array" ref="NW81">SUM(IF(NW87&lt;$MK$87:$QF$87,1/COUNTIF($MK$87:$QF$87,$MK$87:$QF$87)))+1</f>
        <v>1</v>
      </c>
      <c r="NX81" s="29">
        <f t="array" ref="NX81">SUM(IF(NX87&lt;$MK$87:$QF$87,1/COUNTIF($MK$87:$QF$87,$MK$87:$QF$87)))+1</f>
        <v>1</v>
      </c>
      <c r="NY81" s="29">
        <f t="array" ref="NY81">SUM(IF(NY87&lt;$MK$87:$QF$87,1/COUNTIF($MK$87:$QF$87,$MK$87:$QF$87)))+1</f>
        <v>1</v>
      </c>
      <c r="NZ81" s="29">
        <f t="array" ref="NZ81">SUM(IF(NZ87&lt;$MK$87:$QF$87,1/COUNTIF($MK$87:$QF$87,$MK$87:$QF$87)))+1</f>
        <v>1</v>
      </c>
      <c r="OA81" s="29">
        <f t="array" ref="OA81">SUM(IF(OA87&lt;$MK$87:$QF$87,1/COUNTIF($MK$87:$QF$87,$MK$87:$QF$87)))+1</f>
        <v>1</v>
      </c>
      <c r="OB81" s="29">
        <f t="array" ref="OB81">SUM(IF(OB87&lt;$MK$87:$QF$87,1/COUNTIF($MK$87:$QF$87,$MK$87:$QF$87)))+1</f>
        <v>1</v>
      </c>
      <c r="OC81" s="29">
        <f t="array" ref="OC81">SUM(IF(OC87&lt;$MK$87:$QF$87,1/COUNTIF($MK$87:$QF$87,$MK$87:$QF$87)))+1</f>
        <v>1</v>
      </c>
      <c r="OD81" s="29">
        <f t="array" ref="OD81">SUM(IF(OD87&lt;$MK$87:$QF$87,1/COUNTIF($MK$87:$QF$87,$MK$87:$QF$87)))+1</f>
        <v>1</v>
      </c>
      <c r="OE81" s="29">
        <f t="array" ref="OE81">SUM(IF(OE87&lt;$MK$87:$QF$87,1/COUNTIF($MK$87:$QF$87,$MK$87:$QF$87)))+1</f>
        <v>1</v>
      </c>
      <c r="OF81" s="29">
        <f t="array" ref="OF81">SUM(IF(OF87&lt;$MK$87:$QF$87,1/COUNTIF($MK$87:$QF$87,$MK$87:$QF$87)))+1</f>
        <v>1</v>
      </c>
      <c r="OG81" s="29">
        <f t="array" ref="OG81">SUM(IF(OG87&lt;$MK$87:$QF$87,1/COUNTIF($MK$87:$QF$87,$MK$87:$QF$87)))+1</f>
        <v>1</v>
      </c>
      <c r="OH81" s="29">
        <f t="array" ref="OH81">SUM(IF(OH87&lt;$MK$87:$QF$87,1/COUNTIF($MK$87:$QF$87,$MK$87:$QF$87)))+1</f>
        <v>1</v>
      </c>
      <c r="OI81" s="29">
        <f t="array" ref="OI81">SUM(IF(OI87&lt;$MK$87:$QF$87,1/COUNTIF($MK$87:$QF$87,$MK$87:$QF$87)))+1</f>
        <v>1</v>
      </c>
      <c r="OJ81" s="29">
        <f t="array" ref="OJ81">SUM(IF(OJ87&lt;$MK$87:$QF$87,1/COUNTIF($MK$87:$QF$87,$MK$87:$QF$87)))+1</f>
        <v>1</v>
      </c>
      <c r="OK81" s="29">
        <f t="array" ref="OK81">SUM(IF(OK87&lt;$MK$87:$QF$87,1/COUNTIF($MK$87:$QF$87,$MK$87:$QF$87)))+1</f>
        <v>1</v>
      </c>
      <c r="OL81" s="29">
        <f t="array" ref="OL81">SUM(IF(OL87&lt;$MK$87:$QF$87,1/COUNTIF($MK$87:$QF$87,$MK$87:$QF$87)))+1</f>
        <v>1</v>
      </c>
      <c r="OM81" s="29">
        <f t="array" ref="OM81">SUM(IF(OM87&lt;$MK$87:$QF$87,1/COUNTIF($MK$87:$QF$87,$MK$87:$QF$87)))+1</f>
        <v>1</v>
      </c>
      <c r="ON81" s="29">
        <f t="array" ref="ON81">SUM(IF(ON87&lt;$MK$87:$QF$87,1/COUNTIF($MK$87:$QF$87,$MK$87:$QF$87)))+1</f>
        <v>1</v>
      </c>
      <c r="OO81" s="29">
        <f t="array" ref="OO81">SUM(IF(OO87&lt;$MK$87:$QF$87,1/COUNTIF($MK$87:$QF$87,$MK$87:$QF$87)))+1</f>
        <v>1</v>
      </c>
      <c r="OP81" s="29">
        <f t="array" ref="OP81">SUM(IF(OP87&lt;$MK$87:$QF$87,1/COUNTIF($MK$87:$QF$87,$MK$87:$QF$87)))+1</f>
        <v>1</v>
      </c>
      <c r="OQ81" s="29">
        <f t="array" ref="OQ81">SUM(IF(OQ87&lt;$MK$87:$QF$87,1/COUNTIF($MK$87:$QF$87,$MK$87:$QF$87)))+1</f>
        <v>1</v>
      </c>
      <c r="OR81" s="29">
        <f t="array" ref="OR81">SUM(IF(OR87&lt;$MK$87:$QF$87,1/COUNTIF($MK$87:$QF$87,$MK$87:$QF$87)))+1</f>
        <v>1</v>
      </c>
      <c r="OS81" s="29">
        <f t="array" ref="OS81">SUM(IF(OS87&lt;$MK$87:$QF$87,1/COUNTIF($MK$87:$QF$87,$MK$87:$QF$87)))+1</f>
        <v>1</v>
      </c>
      <c r="OT81" s="29">
        <f t="array" ref="OT81">SUM(IF(OT87&lt;$MK$87:$QF$87,1/COUNTIF($MK$87:$QF$87,$MK$87:$QF$87)))+1</f>
        <v>1</v>
      </c>
      <c r="OU81" s="29">
        <f t="array" ref="OU81">SUM(IF(OU87&lt;$MK$87:$QF$87,1/COUNTIF($MK$87:$QF$87,$MK$87:$QF$87)))+1</f>
        <v>1</v>
      </c>
      <c r="OV81" s="29">
        <f t="array" ref="OV81">SUM(IF(OV87&lt;$MK$87:$QF$87,1/COUNTIF($MK$87:$QF$87,$MK$87:$QF$87)))+1</f>
        <v>1</v>
      </c>
      <c r="OW81" s="29">
        <f t="array" ref="OW81">SUM(IF(OW87&lt;$MK$87:$QF$87,1/COUNTIF($MK$87:$QF$87,$MK$87:$QF$87)))+1</f>
        <v>1</v>
      </c>
      <c r="OX81" s="29">
        <f t="array" ref="OX81">SUM(IF(OX87&lt;$MK$87:$QF$87,1/COUNTIF($MK$87:$QF$87,$MK$87:$QF$87)))+1</f>
        <v>1</v>
      </c>
      <c r="OY81" s="29">
        <f t="array" ref="OY81">SUM(IF(OY87&lt;$MK$87:$QF$87,1/COUNTIF($MK$87:$QF$87,$MK$87:$QF$87)))+1</f>
        <v>1</v>
      </c>
      <c r="OZ81" s="29">
        <f t="array" ref="OZ81">SUM(IF(OZ87&lt;$MK$87:$QF$87,1/COUNTIF($MK$87:$QF$87,$MK$87:$QF$87)))+1</f>
        <v>1</v>
      </c>
      <c r="PA81" s="29">
        <f t="array" ref="PA81">SUM(IF(PA87&lt;$MK$87:$QF$87,1/COUNTIF($MK$87:$QF$87,$MK$87:$QF$87)))+1</f>
        <v>1</v>
      </c>
      <c r="PB81" s="29">
        <f t="array" ref="PB81">SUM(IF(PB87&lt;$MK$87:$QF$87,1/COUNTIF($MK$87:$QF$87,$MK$87:$QF$87)))+1</f>
        <v>1</v>
      </c>
      <c r="PC81" s="29">
        <f t="array" ref="PC81">SUM(IF(PC87&lt;$MK$87:$QF$87,1/COUNTIF($MK$87:$QF$87,$MK$87:$QF$87)))+1</f>
        <v>1</v>
      </c>
      <c r="PD81" s="29">
        <f t="array" ref="PD81">SUM(IF(PD87&lt;$MK$87:$QF$87,1/COUNTIF($MK$87:$QF$87,$MK$87:$QF$87)))+1</f>
        <v>1</v>
      </c>
      <c r="PE81" s="29">
        <f t="array" ref="PE81">SUM(IF(PE87&lt;$MK$87:$QF$87,1/COUNTIF($MK$87:$QF$87,$MK$87:$QF$87)))+1</f>
        <v>1</v>
      </c>
      <c r="PF81" s="29">
        <f t="array" ref="PF81">SUM(IF(PF87&lt;$MK$87:$QF$87,1/COUNTIF($MK$87:$QF$87,$MK$87:$QF$87)))+1</f>
        <v>1</v>
      </c>
      <c r="PG81" s="29">
        <f t="array" ref="PG81">SUM(IF(PG87&lt;$MK$87:$QF$87,1/COUNTIF($MK$87:$QF$87,$MK$87:$QF$87)))+1</f>
        <v>1</v>
      </c>
      <c r="PH81" s="29">
        <f t="array" ref="PH81">SUM(IF(PH87&lt;$MK$87:$QF$87,1/COUNTIF($MK$87:$QF$87,$MK$87:$QF$87)))+1</f>
        <v>1</v>
      </c>
      <c r="PI81" s="29">
        <f t="array" ref="PI81">SUM(IF(PI87&lt;$MK$87:$QF$87,1/COUNTIF($MK$87:$QF$87,$MK$87:$QF$87)))+1</f>
        <v>1</v>
      </c>
      <c r="PJ81" s="29">
        <f t="array" ref="PJ81">SUM(IF(PJ87&lt;$MK$87:$QF$87,1/COUNTIF($MK$87:$QF$87,$MK$87:$QF$87)))+1</f>
        <v>1</v>
      </c>
      <c r="PK81" s="29">
        <f t="array" ref="PK81">SUM(IF(PK87&lt;$MK$87:$QF$87,1/COUNTIF($MK$87:$QF$87,$MK$87:$QF$87)))+1</f>
        <v>1</v>
      </c>
      <c r="PL81" s="29">
        <f t="array" ref="PL81">SUM(IF(PL87&lt;$MK$87:$QF$87,1/COUNTIF($MK$87:$QF$87,$MK$87:$QF$87)))+1</f>
        <v>1</v>
      </c>
      <c r="PM81" s="29">
        <f t="array" ref="PM81">SUM(IF(PM87&lt;$MK$87:$QF$87,1/COUNTIF($MK$87:$QF$87,$MK$87:$QF$87)))+1</f>
        <v>1</v>
      </c>
      <c r="PN81" s="29">
        <f t="array" ref="PN81">SUM(IF(PN87&lt;$MK$87:$QF$87,1/COUNTIF($MK$87:$QF$87,$MK$87:$QF$87)))+1</f>
        <v>1</v>
      </c>
      <c r="PO81" s="29">
        <f t="array" ref="PO81">SUM(IF(PO87&lt;$MK$87:$QF$87,1/COUNTIF($MK$87:$QF$87,$MK$87:$QF$87)))+1</f>
        <v>1</v>
      </c>
      <c r="PP81" s="29">
        <f t="array" ref="PP81">SUM(IF(PP87&lt;$MK$87:$QF$87,1/COUNTIF($MK$87:$QF$87,$MK$87:$QF$87)))+1</f>
        <v>1</v>
      </c>
      <c r="PQ81" s="29">
        <f t="array" ref="PQ81">SUM(IF(PQ87&lt;$MK$87:$QF$87,1/COUNTIF($MK$87:$QF$87,$MK$87:$QF$87)))+1</f>
        <v>1</v>
      </c>
      <c r="PR81" s="29">
        <f t="array" ref="PR81">SUM(IF(PR87&lt;$MK$87:$QF$87,1/COUNTIF($MK$87:$QF$87,$MK$87:$QF$87)))+1</f>
        <v>1</v>
      </c>
      <c r="PS81" s="29">
        <f t="array" ref="PS81">SUM(IF(PS87&lt;$MK$87:$QF$87,1/COUNTIF($MK$87:$QF$87,$MK$87:$QF$87)))+1</f>
        <v>1</v>
      </c>
      <c r="PT81" s="29">
        <f t="array" ref="PT81">SUM(IF(PT87&lt;$MK$87:$QF$87,1/COUNTIF($MK$87:$QF$87,$MK$87:$QF$87)))+1</f>
        <v>1</v>
      </c>
      <c r="PU81" s="29">
        <f t="array" ref="PU81">SUM(IF(PU87&lt;$MK$87:$QF$87,1/COUNTIF($MK$87:$QF$87,$MK$87:$QF$87)))+1</f>
        <v>1</v>
      </c>
      <c r="PV81" s="29">
        <f t="array" ref="PV81">SUM(IF(PV87&lt;$MK$87:$QF$87,1/COUNTIF($MK$87:$QF$87,$MK$87:$QF$87)))+1</f>
        <v>1</v>
      </c>
      <c r="PW81" s="29">
        <f t="array" ref="PW81">SUM(IF(PW87&lt;$MK$87:$QF$87,1/COUNTIF($MK$87:$QF$87,$MK$87:$QF$87)))+1</f>
        <v>1</v>
      </c>
      <c r="PX81" s="29">
        <f t="array" ref="PX81">SUM(IF(PX87&lt;$MK$87:$QF$87,1/COUNTIF($MK$87:$QF$87,$MK$87:$QF$87)))+1</f>
        <v>1</v>
      </c>
      <c r="PY81" s="29">
        <f t="array" ref="PY81">SUM(IF(PY87&lt;$MK$87:$QF$87,1/COUNTIF($MK$87:$QF$87,$MK$87:$QF$87)))+1</f>
        <v>1</v>
      </c>
      <c r="PZ81" s="29">
        <f t="array" ref="PZ81">SUM(IF(PZ87&lt;$MK$87:$QF$87,1/COUNTIF($MK$87:$QF$87,$MK$87:$QF$87)))+1</f>
        <v>1</v>
      </c>
      <c r="QA81" s="29">
        <f t="array" ref="QA81">SUM(IF(QA87&lt;$MK$87:$QF$87,1/COUNTIF($MK$87:$QF$87,$MK$87:$QF$87)))+1</f>
        <v>1</v>
      </c>
      <c r="QB81" s="29">
        <f t="array" ref="QB81">SUM(IF(QB87&lt;$MK$87:$QF$87,1/COUNTIF($MK$87:$QF$87,$MK$87:$QF$87)))+1</f>
        <v>1</v>
      </c>
      <c r="QC81" s="29">
        <f t="array" ref="QC81">SUM(IF(QC87&lt;$MK$87:$QF$87,1/COUNTIF($MK$87:$QF$87,$MK$87:$QF$87)))+1</f>
        <v>1</v>
      </c>
      <c r="QD81" s="29">
        <f t="array" ref="QD81">SUM(IF(QD87&lt;$MK$87:$QF$87,1/COUNTIF($MK$87:$QF$87,$MK$87:$QF$87)))+1</f>
        <v>1</v>
      </c>
      <c r="QE81" s="29">
        <f t="array" ref="QE81">SUM(IF(QE87&lt;$MK$87:$QF$87,1/COUNTIF($MK$87:$QF$87,$MK$87:$QF$87)))+1</f>
        <v>1</v>
      </c>
      <c r="QF81" s="29">
        <f t="array" ref="QF81">SUM(IF(QF87&lt;$MK$87:$QF$87,1/COUNTIF($MK$87:$QF$87,$MK$87:$QF$87)))+1</f>
        <v>1</v>
      </c>
      <c r="QG81" s="13">
        <f>ROW()</f>
        <v>81</v>
      </c>
      <c r="QH81" s="13"/>
      <c r="QN81" s="10"/>
      <c r="QP81" s="10"/>
      <c r="QQ81" s="10"/>
      <c r="QR81" s="10"/>
    </row>
    <row r="82" spans="10:463">
      <c r="J82" s="10">
        <f t="shared" si="222"/>
        <v>79</v>
      </c>
      <c r="K82" s="39" t="str">
        <f>IFERROR(IF(L82="","",IF(ISNUMBER(MATCH(HLOOKUP($J82,$MK$74:$QF$89,($QG$79-$QG$74+1),0),K$4:K81,0)),"",HLOOKUP($J82,$MK$74:$QF$89,($QG$79-$QG$74+1),0))),"")</f>
        <v/>
      </c>
      <c r="L82" s="40" t="str">
        <f t="shared" si="433"/>
        <v/>
      </c>
      <c r="M82" s="41" t="str">
        <f t="array" ref="M82">IFERROR(IF(HLOOKUP($J82,$MK$74:$QF$89,($QG$83-$QG$74+1),0)=0,"",HLOOKUP($J82,$MK$74:$QF$89,($QG$83-$QG$74+1),0)),0)</f>
        <v/>
      </c>
      <c r="N82" s="10"/>
      <c r="O82" s="10">
        <f t="shared" si="223"/>
        <v>79</v>
      </c>
      <c r="P82" s="39" t="str">
        <f>IFERROR(IF(Q82="","",IF(ISNUMBER(MATCH(HLOOKUP($T82,$MK$75:$OP$89,($QG$80-$QG$75+1),0),P$4:P81,0)),"",HLOOKUP($T82,$MK$75:$OP$89,($QG$80-$QG$75+1),0))),"")</f>
        <v/>
      </c>
      <c r="Q82" s="40" t="str">
        <f t="shared" si="434"/>
        <v/>
      </c>
      <c r="R82" s="41" t="str">
        <f t="array" ref="R82">IFERROR(IF(HLOOKUP($O82,$MK$75:$QF$89,($QG$89-$QG$75+1),0)=0,"",HLOOKUP($O82,$MK$75:$QF$89,($QG$89-$QG$75+1),0)),0)</f>
        <v/>
      </c>
      <c r="S82" s="10"/>
      <c r="T82" s="10">
        <f t="shared" si="224"/>
        <v>79</v>
      </c>
      <c r="U82" s="39" t="str">
        <f>IFERROR(IF(V82="","",IF(ISNUMBER(MATCH(HLOOKUP($O82,$MK$76:$QF$89,($QG$81-$QG$76+1),0),U$4:U81,0)),"",HLOOKUP($O82,$MK$76:$QF$89,($QG$81-$QG$76+1),0))),"")</f>
        <v/>
      </c>
      <c r="V82" s="40" t="str">
        <f t="shared" si="431"/>
        <v/>
      </c>
      <c r="W82" s="41" t="str">
        <f t="array" ref="W82">IFERROR(IF(HLOOKUP($T82,$MK$76:$QF$89,($QG$87-$QG$76+1),0)=0,"",HLOOKUP($T82,$MK$76:$QF$89,($QG$87-$QG$76+1),0)),0)</f>
        <v/>
      </c>
      <c r="Y82" s="9">
        <v>51</v>
      </c>
      <c r="Z82" s="39" t="str">
        <f>IFERROR(IF(AA82="","",IF(ISNUMBER(MATCH(VLOOKUP($Y83,$QN$4:$QQ$69,2,0),Z$31:Z81,0)),"",VLOOKUP($Y83,$QN$4:$QQ$69,2,0))),"")</f>
        <v/>
      </c>
      <c r="AA82" s="40" t="str">
        <f t="shared" si="428"/>
        <v/>
      </c>
      <c r="AB82" s="42" t="str">
        <f t="shared" si="429"/>
        <v/>
      </c>
      <c r="AC82" s="43" t="str">
        <f t="shared" si="430"/>
        <v/>
      </c>
      <c r="AN82" s="12" t="str">
        <f t="shared" ref="AN82:AN89" si="444">AO40&amp;AR40&amp;AN40&amp;AQ40</f>
        <v>Germany3France2</v>
      </c>
      <c r="MH82" s="89"/>
      <c r="MI82" s="89"/>
      <c r="MJ82" s="89"/>
      <c r="QG82" s="13"/>
      <c r="QH82" s="13"/>
      <c r="QN82" s="10"/>
      <c r="QP82" s="10"/>
      <c r="QQ82" s="10"/>
      <c r="QR82" s="10"/>
    </row>
    <row r="83" spans="10:463">
      <c r="J83" s="10">
        <f t="shared" si="222"/>
        <v>80</v>
      </c>
      <c r="K83" s="39" t="str">
        <f>IFERROR(IF(L83="","",IF(ISNUMBER(MATCH(HLOOKUP($J83,$MK$74:$QF$89,($QG$79-$QG$74+1),0),K$4:K82,0)),"",HLOOKUP($J83,$MK$74:$QF$89,($QG$79-$QG$74+1),0))),"")</f>
        <v/>
      </c>
      <c r="L83" s="40" t="str">
        <f t="shared" si="433"/>
        <v/>
      </c>
      <c r="M83" s="41" t="str">
        <f t="array" ref="M83">IFERROR(IF(HLOOKUP($J83,$MK$74:$QF$89,($QG$83-$QG$74+1),0)=0,"",HLOOKUP($J83,$MK$74:$QF$89,($QG$83-$QG$74+1),0)),0)</f>
        <v/>
      </c>
      <c r="N83" s="10"/>
      <c r="O83" s="10">
        <f t="shared" si="223"/>
        <v>80</v>
      </c>
      <c r="P83" s="39" t="str">
        <f>IFERROR(IF(Q83="","",IF(ISNUMBER(MATCH(HLOOKUP($T83,$MK$75:$OP$89,($QG$80-$QG$75+1),0),P$4:P82,0)),"",HLOOKUP($T83,$MK$75:$OP$89,($QG$80-$QG$75+1),0))),"")</f>
        <v/>
      </c>
      <c r="Q83" s="40" t="str">
        <f t="shared" si="434"/>
        <v/>
      </c>
      <c r="R83" s="41" t="str">
        <f t="array" ref="R83">IFERROR(IF(HLOOKUP($O83,$MK$75:$QF$89,($QG$89-$QG$75+1),0)=0,"",HLOOKUP($O83,$MK$75:$QF$89,($QG$89-$QG$75+1),0)),0)</f>
        <v/>
      </c>
      <c r="S83" s="10"/>
      <c r="T83" s="10">
        <f t="shared" si="224"/>
        <v>80</v>
      </c>
      <c r="U83" s="39" t="str">
        <f>IFERROR(IF(V83="","",IF(ISNUMBER(MATCH(HLOOKUP($O83,$MK$76:$QF$89,($QG$81-$QG$76+1),0),U$4:U82,0)),"",HLOOKUP($O83,$MK$76:$QF$89,($QG$81-$QG$76+1),0))),"")</f>
        <v/>
      </c>
      <c r="V83" s="40" t="str">
        <f t="shared" si="431"/>
        <v/>
      </c>
      <c r="W83" s="41" t="str">
        <f t="array" ref="W83">IFERROR(IF(HLOOKUP($T83,$MK$76:$QF$89,($QG$87-$QG$76+1),0)=0,"",HLOOKUP($T83,$MK$76:$QF$89,($QG$87-$QG$76+1),0)),0)</f>
        <v/>
      </c>
      <c r="Y83" s="9">
        <v>52</v>
      </c>
      <c r="Z83" s="39" t="str">
        <f>IFERROR(IF(AA83="","",IF(ISNUMBER(MATCH(VLOOKUP($Y84,$QN$4:$QQ$69,2,0),Z$31:Z82,0)),"",VLOOKUP($Y84,$QN$4:$QQ$69,2,0))),"")</f>
        <v/>
      </c>
      <c r="AA83" s="40" t="str">
        <f t="shared" si="428"/>
        <v/>
      </c>
      <c r="AB83" s="42" t="str">
        <f t="shared" si="429"/>
        <v/>
      </c>
      <c r="AC83" s="43" t="str">
        <f t="shared" si="430"/>
        <v/>
      </c>
      <c r="AN83" s="12" t="str">
        <f t="shared" si="444"/>
        <v>Romania1Wales2</v>
      </c>
      <c r="MJ83" s="12" t="s">
        <v>2614</v>
      </c>
      <c r="MK83" s="13">
        <f t="shared" ref="MK83:OV83" si="445">SUM(MK4:MK54)*MK$91</f>
        <v>0</v>
      </c>
      <c r="ML83" s="13">
        <f t="shared" si="445"/>
        <v>0</v>
      </c>
      <c r="MM83" s="13">
        <f t="shared" si="445"/>
        <v>0</v>
      </c>
      <c r="MN83" s="13">
        <f t="shared" si="445"/>
        <v>0</v>
      </c>
      <c r="MO83" s="13">
        <f t="shared" si="445"/>
        <v>0</v>
      </c>
      <c r="MP83" s="13">
        <f t="shared" si="445"/>
        <v>0</v>
      </c>
      <c r="MQ83" s="13">
        <f t="shared" si="445"/>
        <v>0</v>
      </c>
      <c r="MR83" s="13">
        <f t="shared" si="445"/>
        <v>0</v>
      </c>
      <c r="MS83" s="13">
        <f t="shared" si="445"/>
        <v>0</v>
      </c>
      <c r="MT83" s="13">
        <f t="shared" si="445"/>
        <v>0</v>
      </c>
      <c r="MU83" s="13">
        <f t="shared" si="445"/>
        <v>0</v>
      </c>
      <c r="MV83" s="13">
        <f t="shared" si="445"/>
        <v>0</v>
      </c>
      <c r="MW83" s="13">
        <f t="shared" si="445"/>
        <v>0</v>
      </c>
      <c r="MX83" s="13">
        <f t="shared" si="445"/>
        <v>0</v>
      </c>
      <c r="MY83" s="13">
        <f t="shared" si="445"/>
        <v>0</v>
      </c>
      <c r="MZ83" s="13">
        <f t="shared" si="445"/>
        <v>0</v>
      </c>
      <c r="NA83" s="13">
        <f t="shared" si="445"/>
        <v>0</v>
      </c>
      <c r="NB83" s="13">
        <f t="shared" si="445"/>
        <v>0</v>
      </c>
      <c r="NC83" s="13">
        <f t="shared" si="445"/>
        <v>0</v>
      </c>
      <c r="ND83" s="13">
        <f t="shared" si="445"/>
        <v>0</v>
      </c>
      <c r="NE83" s="13">
        <f t="shared" si="445"/>
        <v>0</v>
      </c>
      <c r="NF83" s="13">
        <f t="shared" si="445"/>
        <v>0</v>
      </c>
      <c r="NG83" s="13">
        <f t="shared" si="445"/>
        <v>0</v>
      </c>
      <c r="NH83" s="13">
        <f t="shared" si="445"/>
        <v>0</v>
      </c>
      <c r="NI83" s="13">
        <f t="shared" si="445"/>
        <v>0</v>
      </c>
      <c r="NJ83" s="13">
        <f t="shared" si="445"/>
        <v>0</v>
      </c>
      <c r="NK83" s="13">
        <f t="shared" si="445"/>
        <v>0</v>
      </c>
      <c r="NL83" s="13">
        <f t="shared" si="445"/>
        <v>0</v>
      </c>
      <c r="NM83" s="13">
        <f t="shared" si="445"/>
        <v>0</v>
      </c>
      <c r="NN83" s="13">
        <f t="shared" si="445"/>
        <v>0</v>
      </c>
      <c r="NO83" s="13">
        <f t="shared" si="445"/>
        <v>0</v>
      </c>
      <c r="NP83" s="13">
        <f t="shared" si="445"/>
        <v>0</v>
      </c>
      <c r="NQ83" s="13">
        <f t="shared" si="445"/>
        <v>0</v>
      </c>
      <c r="NR83" s="13">
        <f t="shared" si="445"/>
        <v>0</v>
      </c>
      <c r="NS83" s="13">
        <f t="shared" si="445"/>
        <v>0</v>
      </c>
      <c r="NT83" s="13">
        <f t="shared" si="445"/>
        <v>0</v>
      </c>
      <c r="NU83" s="13">
        <f t="shared" si="445"/>
        <v>0</v>
      </c>
      <c r="NV83" s="13">
        <f t="shared" si="445"/>
        <v>0</v>
      </c>
      <c r="NW83" s="13">
        <f t="shared" si="445"/>
        <v>0</v>
      </c>
      <c r="NX83" s="13">
        <f t="shared" si="445"/>
        <v>0</v>
      </c>
      <c r="NY83" s="13">
        <f t="shared" si="445"/>
        <v>0</v>
      </c>
      <c r="NZ83" s="13">
        <f t="shared" si="445"/>
        <v>0</v>
      </c>
      <c r="OA83" s="13">
        <f t="shared" si="445"/>
        <v>0</v>
      </c>
      <c r="OB83" s="13">
        <f t="shared" si="445"/>
        <v>0</v>
      </c>
      <c r="OC83" s="13">
        <f t="shared" si="445"/>
        <v>0</v>
      </c>
      <c r="OD83" s="13">
        <f t="shared" si="445"/>
        <v>0</v>
      </c>
      <c r="OE83" s="13">
        <f t="shared" si="445"/>
        <v>0</v>
      </c>
      <c r="OF83" s="13">
        <f t="shared" si="445"/>
        <v>0</v>
      </c>
      <c r="OG83" s="13">
        <f t="shared" si="445"/>
        <v>0</v>
      </c>
      <c r="OH83" s="13">
        <f t="shared" si="445"/>
        <v>0</v>
      </c>
      <c r="OI83" s="13">
        <f t="shared" si="445"/>
        <v>0</v>
      </c>
      <c r="OJ83" s="13">
        <f t="shared" si="445"/>
        <v>0</v>
      </c>
      <c r="OK83" s="13">
        <f t="shared" si="445"/>
        <v>0</v>
      </c>
      <c r="OL83" s="13">
        <f t="shared" si="445"/>
        <v>0</v>
      </c>
      <c r="OM83" s="13">
        <f t="shared" si="445"/>
        <v>0</v>
      </c>
      <c r="ON83" s="13">
        <f t="shared" si="445"/>
        <v>0</v>
      </c>
      <c r="OO83" s="13">
        <f t="shared" si="445"/>
        <v>0</v>
      </c>
      <c r="OP83" s="13">
        <f t="shared" si="445"/>
        <v>0</v>
      </c>
      <c r="OQ83" s="13">
        <f t="shared" si="445"/>
        <v>0</v>
      </c>
      <c r="OR83" s="13">
        <f t="shared" si="445"/>
        <v>0</v>
      </c>
      <c r="OS83" s="13">
        <f t="shared" si="445"/>
        <v>0</v>
      </c>
      <c r="OT83" s="13">
        <f t="shared" si="445"/>
        <v>0</v>
      </c>
      <c r="OU83" s="13">
        <f t="shared" si="445"/>
        <v>0</v>
      </c>
      <c r="OV83" s="13">
        <f t="shared" si="445"/>
        <v>0</v>
      </c>
      <c r="OW83" s="13">
        <f t="shared" ref="OW83:QE83" si="446">SUM(OW4:OW54)*OW$91</f>
        <v>0</v>
      </c>
      <c r="OX83" s="13">
        <f t="shared" si="446"/>
        <v>0</v>
      </c>
      <c r="OY83" s="13">
        <f t="shared" si="446"/>
        <v>0</v>
      </c>
      <c r="OZ83" s="13">
        <f t="shared" si="446"/>
        <v>0</v>
      </c>
      <c r="PA83" s="13">
        <f t="shared" si="446"/>
        <v>0</v>
      </c>
      <c r="PB83" s="13">
        <f t="shared" si="446"/>
        <v>0</v>
      </c>
      <c r="PC83" s="13">
        <f t="shared" si="446"/>
        <v>0</v>
      </c>
      <c r="PD83" s="13">
        <f t="shared" si="446"/>
        <v>0</v>
      </c>
      <c r="PE83" s="13">
        <f t="shared" si="446"/>
        <v>0</v>
      </c>
      <c r="PF83" s="13">
        <f t="shared" si="446"/>
        <v>0</v>
      </c>
      <c r="PG83" s="13">
        <f t="shared" si="446"/>
        <v>0</v>
      </c>
      <c r="PH83" s="13">
        <f t="shared" si="446"/>
        <v>0</v>
      </c>
      <c r="PI83" s="13">
        <f t="shared" si="446"/>
        <v>0</v>
      </c>
      <c r="PJ83" s="13">
        <f t="shared" si="446"/>
        <v>0</v>
      </c>
      <c r="PK83" s="13">
        <f t="shared" si="446"/>
        <v>0</v>
      </c>
      <c r="PL83" s="13">
        <f t="shared" si="446"/>
        <v>0</v>
      </c>
      <c r="PM83" s="13">
        <f t="shared" si="446"/>
        <v>0</v>
      </c>
      <c r="PN83" s="13">
        <f t="shared" si="446"/>
        <v>0</v>
      </c>
      <c r="PO83" s="13">
        <f t="shared" si="446"/>
        <v>0</v>
      </c>
      <c r="PP83" s="13">
        <f t="shared" si="446"/>
        <v>0</v>
      </c>
      <c r="PQ83" s="13">
        <f t="shared" si="446"/>
        <v>0</v>
      </c>
      <c r="PR83" s="13">
        <f t="shared" si="446"/>
        <v>0</v>
      </c>
      <c r="PS83" s="13">
        <f t="shared" si="446"/>
        <v>0</v>
      </c>
      <c r="PT83" s="13">
        <f t="shared" si="446"/>
        <v>0</v>
      </c>
      <c r="PU83" s="13">
        <f t="shared" si="446"/>
        <v>0</v>
      </c>
      <c r="PV83" s="13">
        <f t="shared" si="446"/>
        <v>0</v>
      </c>
      <c r="PW83" s="13">
        <f t="shared" si="446"/>
        <v>0</v>
      </c>
      <c r="PX83" s="13">
        <f t="shared" si="446"/>
        <v>0</v>
      </c>
      <c r="PY83" s="13">
        <f t="shared" si="446"/>
        <v>0</v>
      </c>
      <c r="PZ83" s="13">
        <f t="shared" si="446"/>
        <v>0</v>
      </c>
      <c r="QA83" s="13">
        <f t="shared" si="446"/>
        <v>0</v>
      </c>
      <c r="QB83" s="13">
        <f t="shared" si="446"/>
        <v>0</v>
      </c>
      <c r="QC83" s="13">
        <f t="shared" si="446"/>
        <v>0</v>
      </c>
      <c r="QD83" s="13">
        <f t="shared" si="446"/>
        <v>0</v>
      </c>
      <c r="QE83" s="13">
        <f t="shared" si="446"/>
        <v>0</v>
      </c>
      <c r="QF83" s="13">
        <f>SUM(QF4:QF54)*QF$91</f>
        <v>0</v>
      </c>
      <c r="QG83" s="13">
        <f>ROW()</f>
        <v>83</v>
      </c>
      <c r="QH83" s="13">
        <f>COUNTIF(MK83:QF83,"&lt;&gt;0")</f>
        <v>0</v>
      </c>
      <c r="QN83" s="10"/>
      <c r="QP83" s="10"/>
      <c r="QQ83" s="10"/>
      <c r="QR83" s="10"/>
    </row>
    <row r="84" spans="10:463">
      <c r="J84" s="10">
        <f t="shared" si="222"/>
        <v>81</v>
      </c>
      <c r="K84" s="39" t="str">
        <f>IFERROR(IF(L84="","",IF(ISNUMBER(MATCH(HLOOKUP($J84,$MK$74:$QF$89,($QG$79-$QG$74+1),0),K$4:K83,0)),"",HLOOKUP($J84,$MK$74:$QF$89,($QG$79-$QG$74+1),0))),"")</f>
        <v/>
      </c>
      <c r="L84" s="40" t="str">
        <f t="shared" si="433"/>
        <v/>
      </c>
      <c r="M84" s="41" t="str">
        <f t="array" ref="M84">IFERROR(IF(HLOOKUP($J84,$MK$74:$QF$89,($QG$83-$QG$74+1),0)=0,"",HLOOKUP($J84,$MK$74:$QF$89,($QG$83-$QG$74+1),0)),0)</f>
        <v/>
      </c>
      <c r="N84" s="10"/>
      <c r="O84" s="10">
        <f t="shared" si="223"/>
        <v>81</v>
      </c>
      <c r="P84" s="39" t="str">
        <f>IFERROR(IF(Q84="","",IF(ISNUMBER(MATCH(HLOOKUP($T84,$MK$75:$OP$89,($QG$80-$QG$75+1),0),P$4:P83,0)),"",HLOOKUP($T84,$MK$75:$OP$89,($QG$80-$QG$75+1),0))),"")</f>
        <v/>
      </c>
      <c r="Q84" s="40" t="str">
        <f t="shared" si="434"/>
        <v/>
      </c>
      <c r="R84" s="41" t="str">
        <f t="array" ref="R84">IFERROR(IF(HLOOKUP($O84,$MK$75:$QF$89,($QG$89-$QG$75+1),0)=0,"",HLOOKUP($O84,$MK$75:$QF$89,($QG$89-$QG$75+1),0)),0)</f>
        <v/>
      </c>
      <c r="S84" s="10"/>
      <c r="T84" s="10">
        <f t="shared" si="224"/>
        <v>81</v>
      </c>
      <c r="U84" s="39" t="str">
        <f>IFERROR(IF(V84="","",IF(ISNUMBER(MATCH(HLOOKUP($O84,$MK$76:$QF$89,($QG$81-$QG$76+1),0),U$4:U83,0)),"",HLOOKUP($O84,$MK$76:$QF$89,($QG$81-$QG$76+1),0))),"")</f>
        <v/>
      </c>
      <c r="V84" s="40" t="str">
        <f t="shared" si="431"/>
        <v/>
      </c>
      <c r="W84" s="41" t="str">
        <f t="array" ref="W84">IFERROR(IF(HLOOKUP($T84,$MK$76:$QF$89,($QG$87-$QG$76+1),0)=0,"",HLOOKUP($T84,$MK$76:$QF$89,($QG$87-$QG$76+1),0)),0)</f>
        <v/>
      </c>
      <c r="Y84" s="9">
        <v>53</v>
      </c>
      <c r="Z84" s="39" t="str">
        <f>IFERROR(IF(AA84="","",IF(ISNUMBER(MATCH(VLOOKUP($Y85,$QN$4:$QQ$69,2,0),Z$31:Z83,0)),"",VLOOKUP($Y85,$QN$4:$QQ$69,2,0))),"")</f>
        <v/>
      </c>
      <c r="AA84" s="40" t="str">
        <f t="shared" si="428"/>
        <v/>
      </c>
      <c r="AB84" s="42" t="str">
        <f t="shared" si="429"/>
        <v/>
      </c>
      <c r="AC84" s="43" t="str">
        <f t="shared" si="430"/>
        <v/>
      </c>
      <c r="AN84" s="12" t="str">
        <f t="shared" si="444"/>
        <v>Sweden0Spain1</v>
      </c>
      <c r="MJ84" s="12" t="s">
        <v>2733</v>
      </c>
      <c r="MK84" s="13">
        <f t="shared" ref="MK84:OV84" si="447">SUM(MK40:MK54)*MK$91</f>
        <v>0</v>
      </c>
      <c r="ML84" s="13">
        <f t="shared" si="447"/>
        <v>0</v>
      </c>
      <c r="MM84" s="13">
        <f t="shared" si="447"/>
        <v>0</v>
      </c>
      <c r="MN84" s="13">
        <f t="shared" si="447"/>
        <v>0</v>
      </c>
      <c r="MO84" s="13">
        <f t="shared" si="447"/>
        <v>0</v>
      </c>
      <c r="MP84" s="13">
        <f t="shared" si="447"/>
        <v>0</v>
      </c>
      <c r="MQ84" s="13">
        <f t="shared" si="447"/>
        <v>0</v>
      </c>
      <c r="MR84" s="13">
        <f t="shared" si="447"/>
        <v>0</v>
      </c>
      <c r="MS84" s="13">
        <f t="shared" si="447"/>
        <v>0</v>
      </c>
      <c r="MT84" s="13">
        <f t="shared" si="447"/>
        <v>0</v>
      </c>
      <c r="MU84" s="13">
        <f t="shared" si="447"/>
        <v>0</v>
      </c>
      <c r="MV84" s="13">
        <f t="shared" si="447"/>
        <v>0</v>
      </c>
      <c r="MW84" s="13">
        <f t="shared" si="447"/>
        <v>0</v>
      </c>
      <c r="MX84" s="13">
        <f t="shared" si="447"/>
        <v>0</v>
      </c>
      <c r="MY84" s="13">
        <f t="shared" si="447"/>
        <v>0</v>
      </c>
      <c r="MZ84" s="13">
        <f t="shared" si="447"/>
        <v>0</v>
      </c>
      <c r="NA84" s="13">
        <f t="shared" si="447"/>
        <v>0</v>
      </c>
      <c r="NB84" s="13">
        <f t="shared" si="447"/>
        <v>0</v>
      </c>
      <c r="NC84" s="13">
        <f t="shared" si="447"/>
        <v>0</v>
      </c>
      <c r="ND84" s="13">
        <f t="shared" si="447"/>
        <v>0</v>
      </c>
      <c r="NE84" s="13">
        <f t="shared" si="447"/>
        <v>0</v>
      </c>
      <c r="NF84" s="13">
        <f t="shared" si="447"/>
        <v>0</v>
      </c>
      <c r="NG84" s="13">
        <f t="shared" si="447"/>
        <v>0</v>
      </c>
      <c r="NH84" s="13">
        <f t="shared" si="447"/>
        <v>0</v>
      </c>
      <c r="NI84" s="13">
        <f t="shared" si="447"/>
        <v>0</v>
      </c>
      <c r="NJ84" s="13">
        <f t="shared" si="447"/>
        <v>0</v>
      </c>
      <c r="NK84" s="13">
        <f t="shared" si="447"/>
        <v>0</v>
      </c>
      <c r="NL84" s="13">
        <f t="shared" si="447"/>
        <v>0</v>
      </c>
      <c r="NM84" s="13">
        <f t="shared" si="447"/>
        <v>0</v>
      </c>
      <c r="NN84" s="13">
        <f t="shared" si="447"/>
        <v>0</v>
      </c>
      <c r="NO84" s="13">
        <f t="shared" si="447"/>
        <v>0</v>
      </c>
      <c r="NP84" s="13">
        <f t="shared" si="447"/>
        <v>0</v>
      </c>
      <c r="NQ84" s="13">
        <f t="shared" si="447"/>
        <v>0</v>
      </c>
      <c r="NR84" s="13">
        <f t="shared" si="447"/>
        <v>0</v>
      </c>
      <c r="NS84" s="13">
        <f t="shared" si="447"/>
        <v>0</v>
      </c>
      <c r="NT84" s="13">
        <f t="shared" si="447"/>
        <v>0</v>
      </c>
      <c r="NU84" s="13">
        <f t="shared" si="447"/>
        <v>0</v>
      </c>
      <c r="NV84" s="13">
        <f t="shared" si="447"/>
        <v>0</v>
      </c>
      <c r="NW84" s="13">
        <f t="shared" si="447"/>
        <v>0</v>
      </c>
      <c r="NX84" s="13">
        <f t="shared" si="447"/>
        <v>0</v>
      </c>
      <c r="NY84" s="13">
        <f t="shared" si="447"/>
        <v>0</v>
      </c>
      <c r="NZ84" s="13">
        <f t="shared" si="447"/>
        <v>0</v>
      </c>
      <c r="OA84" s="13">
        <f t="shared" si="447"/>
        <v>0</v>
      </c>
      <c r="OB84" s="13">
        <f t="shared" si="447"/>
        <v>0</v>
      </c>
      <c r="OC84" s="13">
        <f t="shared" si="447"/>
        <v>0</v>
      </c>
      <c r="OD84" s="13">
        <f t="shared" si="447"/>
        <v>0</v>
      </c>
      <c r="OE84" s="13">
        <f t="shared" si="447"/>
        <v>0</v>
      </c>
      <c r="OF84" s="13">
        <f t="shared" si="447"/>
        <v>0</v>
      </c>
      <c r="OG84" s="13">
        <f t="shared" si="447"/>
        <v>0</v>
      </c>
      <c r="OH84" s="13">
        <f t="shared" si="447"/>
        <v>0</v>
      </c>
      <c r="OI84" s="13">
        <f t="shared" si="447"/>
        <v>0</v>
      </c>
      <c r="OJ84" s="13">
        <f t="shared" si="447"/>
        <v>0</v>
      </c>
      <c r="OK84" s="13">
        <f t="shared" si="447"/>
        <v>0</v>
      </c>
      <c r="OL84" s="13">
        <f t="shared" si="447"/>
        <v>0</v>
      </c>
      <c r="OM84" s="13">
        <f t="shared" si="447"/>
        <v>0</v>
      </c>
      <c r="ON84" s="13">
        <f t="shared" si="447"/>
        <v>0</v>
      </c>
      <c r="OO84" s="13">
        <f t="shared" si="447"/>
        <v>0</v>
      </c>
      <c r="OP84" s="13">
        <f t="shared" si="447"/>
        <v>0</v>
      </c>
      <c r="OQ84" s="13">
        <f t="shared" si="447"/>
        <v>0</v>
      </c>
      <c r="OR84" s="13">
        <f t="shared" si="447"/>
        <v>0</v>
      </c>
      <c r="OS84" s="13">
        <f t="shared" si="447"/>
        <v>0</v>
      </c>
      <c r="OT84" s="13">
        <f t="shared" si="447"/>
        <v>0</v>
      </c>
      <c r="OU84" s="13">
        <f t="shared" si="447"/>
        <v>0</v>
      </c>
      <c r="OV84" s="13">
        <f t="shared" si="447"/>
        <v>0</v>
      </c>
      <c r="OW84" s="13">
        <f t="shared" ref="OW84:QE84" si="448">SUM(OW40:OW54)*OW$91</f>
        <v>0</v>
      </c>
      <c r="OX84" s="13">
        <f t="shared" si="448"/>
        <v>0</v>
      </c>
      <c r="OY84" s="13">
        <f t="shared" si="448"/>
        <v>0</v>
      </c>
      <c r="OZ84" s="13">
        <f t="shared" si="448"/>
        <v>0</v>
      </c>
      <c r="PA84" s="13">
        <f t="shared" si="448"/>
        <v>0</v>
      </c>
      <c r="PB84" s="13">
        <f t="shared" si="448"/>
        <v>0</v>
      </c>
      <c r="PC84" s="13">
        <f t="shared" si="448"/>
        <v>0</v>
      </c>
      <c r="PD84" s="13">
        <f t="shared" si="448"/>
        <v>0</v>
      </c>
      <c r="PE84" s="13">
        <f t="shared" si="448"/>
        <v>0</v>
      </c>
      <c r="PF84" s="13">
        <f t="shared" si="448"/>
        <v>0</v>
      </c>
      <c r="PG84" s="13">
        <f t="shared" si="448"/>
        <v>0</v>
      </c>
      <c r="PH84" s="13">
        <f t="shared" si="448"/>
        <v>0</v>
      </c>
      <c r="PI84" s="13">
        <f t="shared" si="448"/>
        <v>0</v>
      </c>
      <c r="PJ84" s="13">
        <f t="shared" si="448"/>
        <v>0</v>
      </c>
      <c r="PK84" s="13">
        <f t="shared" si="448"/>
        <v>0</v>
      </c>
      <c r="PL84" s="13">
        <f t="shared" si="448"/>
        <v>0</v>
      </c>
      <c r="PM84" s="13">
        <f t="shared" si="448"/>
        <v>0</v>
      </c>
      <c r="PN84" s="13">
        <f t="shared" si="448"/>
        <v>0</v>
      </c>
      <c r="PO84" s="13">
        <f t="shared" si="448"/>
        <v>0</v>
      </c>
      <c r="PP84" s="13">
        <f t="shared" si="448"/>
        <v>0</v>
      </c>
      <c r="PQ84" s="13">
        <f t="shared" si="448"/>
        <v>0</v>
      </c>
      <c r="PR84" s="13">
        <f t="shared" si="448"/>
        <v>0</v>
      </c>
      <c r="PS84" s="13">
        <f t="shared" si="448"/>
        <v>0</v>
      </c>
      <c r="PT84" s="13">
        <f t="shared" si="448"/>
        <v>0</v>
      </c>
      <c r="PU84" s="13">
        <f t="shared" si="448"/>
        <v>0</v>
      </c>
      <c r="PV84" s="13">
        <f t="shared" si="448"/>
        <v>0</v>
      </c>
      <c r="PW84" s="13">
        <f t="shared" si="448"/>
        <v>0</v>
      </c>
      <c r="PX84" s="13">
        <f t="shared" si="448"/>
        <v>0</v>
      </c>
      <c r="PY84" s="13">
        <f t="shared" si="448"/>
        <v>0</v>
      </c>
      <c r="PZ84" s="13">
        <f t="shared" si="448"/>
        <v>0</v>
      </c>
      <c r="QA84" s="13">
        <f t="shared" si="448"/>
        <v>0</v>
      </c>
      <c r="QB84" s="13">
        <f t="shared" si="448"/>
        <v>0</v>
      </c>
      <c r="QC84" s="13">
        <f t="shared" si="448"/>
        <v>0</v>
      </c>
      <c r="QD84" s="13">
        <f t="shared" si="448"/>
        <v>0</v>
      </c>
      <c r="QE84" s="13">
        <f t="shared" si="448"/>
        <v>0</v>
      </c>
      <c r="QF84" s="13">
        <f>SUM(QF40:QF54)*QF$91</f>
        <v>0</v>
      </c>
      <c r="QG84" s="13">
        <f>ROW()</f>
        <v>84</v>
      </c>
      <c r="QH84" s="13">
        <f t="shared" ref="QH84:QH87" si="449">COUNTIF(MK84:QF84,"&lt;&gt;0")</f>
        <v>0</v>
      </c>
      <c r="QN84" s="10"/>
      <c r="QP84" s="10"/>
      <c r="QQ84" s="10"/>
      <c r="QR84" s="10"/>
    </row>
    <row r="85" spans="10:463">
      <c r="J85" s="10">
        <f t="shared" si="222"/>
        <v>82</v>
      </c>
      <c r="K85" s="39" t="str">
        <f>IFERROR(IF(L85="","",IF(ISNUMBER(MATCH(HLOOKUP($J85,$MK$74:$QF$89,($QG$79-$QG$74+1),0),K$4:K84,0)),"",HLOOKUP($J85,$MK$74:$QF$89,($QG$79-$QG$74+1),0))),"")</f>
        <v/>
      </c>
      <c r="L85" s="40" t="str">
        <f t="shared" si="433"/>
        <v/>
      </c>
      <c r="M85" s="41" t="str">
        <f t="array" ref="M85">IFERROR(IF(HLOOKUP($J85,$MK$74:$QF$89,($QG$83-$QG$74+1),0)=0,"",HLOOKUP($J85,$MK$74:$QF$89,($QG$83-$QG$74+1),0)),0)</f>
        <v/>
      </c>
      <c r="N85" s="10"/>
      <c r="O85" s="10">
        <f t="shared" si="223"/>
        <v>82</v>
      </c>
      <c r="P85" s="39" t="str">
        <f>IFERROR(IF(Q85="","",IF(ISNUMBER(MATCH(HLOOKUP($T85,$MK$75:$OP$89,($QG$80-$QG$75+1),0),P$4:P84,0)),"",HLOOKUP($T85,$MK$75:$OP$89,($QG$80-$QG$75+1),0))),"")</f>
        <v/>
      </c>
      <c r="Q85" s="40" t="str">
        <f t="shared" si="434"/>
        <v/>
      </c>
      <c r="R85" s="41" t="str">
        <f t="array" ref="R85">IFERROR(IF(HLOOKUP($O85,$MK$75:$QF$89,($QG$89-$QG$75+1),0)=0,"",HLOOKUP($O85,$MK$75:$QF$89,($QG$89-$QG$75+1),0)),0)</f>
        <v/>
      </c>
      <c r="S85" s="10"/>
      <c r="T85" s="10">
        <f t="shared" si="224"/>
        <v>82</v>
      </c>
      <c r="U85" s="39" t="str">
        <f>IFERROR(IF(V85="","",IF(ISNUMBER(MATCH(HLOOKUP($O85,$MK$76:$QF$89,($QG$81-$QG$76+1),0),U$4:U84,0)),"",HLOOKUP($O85,$MK$76:$QF$89,($QG$81-$QG$76+1),0))),"")</f>
        <v/>
      </c>
      <c r="V85" s="40" t="str">
        <f t="shared" si="431"/>
        <v/>
      </c>
      <c r="W85" s="41" t="str">
        <f t="array" ref="W85">IFERROR(IF(HLOOKUP($T85,$MK$76:$QF$89,($QG$87-$QG$76+1),0)=0,"",HLOOKUP($T85,$MK$76:$QF$89,($QG$87-$QG$76+1),0)),0)</f>
        <v/>
      </c>
      <c r="Y85" s="9">
        <v>54</v>
      </c>
      <c r="Z85" s="39" t="str">
        <f>IFERROR(IF(AA85="","",IF(ISNUMBER(MATCH(VLOOKUP($Y86,$QN$4:$QQ$69,2,0),Z$31:Z84,0)),"",VLOOKUP($Y86,$QN$4:$QQ$69,2,0))),"")</f>
        <v/>
      </c>
      <c r="AA85" s="40" t="str">
        <f t="shared" si="428"/>
        <v/>
      </c>
      <c r="AB85" s="42" t="str">
        <f t="shared" si="429"/>
        <v/>
      </c>
      <c r="AC85" s="43" t="str">
        <f t="shared" si="430"/>
        <v/>
      </c>
      <c r="AN85" s="12" t="str">
        <f t="shared" si="444"/>
        <v>Czech Republic2Albania1</v>
      </c>
      <c r="MJ85" s="12" t="s">
        <v>2734</v>
      </c>
      <c r="MK85" s="13">
        <f t="shared" ref="MK85:OV85" si="450">SUM(MK55:MK69)*MK$91</f>
        <v>0</v>
      </c>
      <c r="ML85" s="13">
        <f t="shared" si="450"/>
        <v>0</v>
      </c>
      <c r="MM85" s="13">
        <f t="shared" si="450"/>
        <v>0</v>
      </c>
      <c r="MN85" s="13">
        <f t="shared" si="450"/>
        <v>0</v>
      </c>
      <c r="MO85" s="13">
        <f t="shared" si="450"/>
        <v>0</v>
      </c>
      <c r="MP85" s="13">
        <f t="shared" si="450"/>
        <v>0</v>
      </c>
      <c r="MQ85" s="13">
        <f t="shared" si="450"/>
        <v>0</v>
      </c>
      <c r="MR85" s="13">
        <f t="shared" si="450"/>
        <v>0</v>
      </c>
      <c r="MS85" s="13">
        <f t="shared" si="450"/>
        <v>0</v>
      </c>
      <c r="MT85" s="13">
        <f t="shared" si="450"/>
        <v>0</v>
      </c>
      <c r="MU85" s="13">
        <f t="shared" si="450"/>
        <v>0</v>
      </c>
      <c r="MV85" s="13">
        <f t="shared" si="450"/>
        <v>0</v>
      </c>
      <c r="MW85" s="13">
        <f t="shared" si="450"/>
        <v>0</v>
      </c>
      <c r="MX85" s="13">
        <f t="shared" si="450"/>
        <v>0</v>
      </c>
      <c r="MY85" s="13">
        <f t="shared" si="450"/>
        <v>0</v>
      </c>
      <c r="MZ85" s="13">
        <f t="shared" si="450"/>
        <v>0</v>
      </c>
      <c r="NA85" s="13">
        <f t="shared" si="450"/>
        <v>0</v>
      </c>
      <c r="NB85" s="13">
        <f t="shared" si="450"/>
        <v>0</v>
      </c>
      <c r="NC85" s="13">
        <f t="shared" si="450"/>
        <v>0</v>
      </c>
      <c r="ND85" s="13">
        <f t="shared" si="450"/>
        <v>0</v>
      </c>
      <c r="NE85" s="13">
        <f t="shared" si="450"/>
        <v>0</v>
      </c>
      <c r="NF85" s="13">
        <f t="shared" si="450"/>
        <v>0</v>
      </c>
      <c r="NG85" s="13">
        <f t="shared" si="450"/>
        <v>0</v>
      </c>
      <c r="NH85" s="13">
        <f t="shared" si="450"/>
        <v>0</v>
      </c>
      <c r="NI85" s="13">
        <f t="shared" si="450"/>
        <v>0</v>
      </c>
      <c r="NJ85" s="13">
        <f t="shared" si="450"/>
        <v>0</v>
      </c>
      <c r="NK85" s="13">
        <f t="shared" si="450"/>
        <v>0</v>
      </c>
      <c r="NL85" s="13">
        <f t="shared" si="450"/>
        <v>0</v>
      </c>
      <c r="NM85" s="13">
        <f t="shared" si="450"/>
        <v>0</v>
      </c>
      <c r="NN85" s="13">
        <f t="shared" si="450"/>
        <v>0</v>
      </c>
      <c r="NO85" s="13">
        <f t="shared" si="450"/>
        <v>0</v>
      </c>
      <c r="NP85" s="13">
        <f t="shared" si="450"/>
        <v>0</v>
      </c>
      <c r="NQ85" s="13">
        <f t="shared" si="450"/>
        <v>0</v>
      </c>
      <c r="NR85" s="13">
        <f t="shared" si="450"/>
        <v>0</v>
      </c>
      <c r="NS85" s="13">
        <f t="shared" si="450"/>
        <v>0</v>
      </c>
      <c r="NT85" s="13">
        <f t="shared" si="450"/>
        <v>0</v>
      </c>
      <c r="NU85" s="13">
        <f t="shared" si="450"/>
        <v>0</v>
      </c>
      <c r="NV85" s="13">
        <f t="shared" si="450"/>
        <v>0</v>
      </c>
      <c r="NW85" s="13">
        <f t="shared" si="450"/>
        <v>0</v>
      </c>
      <c r="NX85" s="13">
        <f t="shared" si="450"/>
        <v>0</v>
      </c>
      <c r="NY85" s="13">
        <f t="shared" si="450"/>
        <v>0</v>
      </c>
      <c r="NZ85" s="13">
        <f t="shared" si="450"/>
        <v>0</v>
      </c>
      <c r="OA85" s="13">
        <f t="shared" si="450"/>
        <v>0</v>
      </c>
      <c r="OB85" s="13">
        <f t="shared" si="450"/>
        <v>0</v>
      </c>
      <c r="OC85" s="13">
        <f t="shared" si="450"/>
        <v>0</v>
      </c>
      <c r="OD85" s="13">
        <f t="shared" si="450"/>
        <v>0</v>
      </c>
      <c r="OE85" s="13">
        <f t="shared" si="450"/>
        <v>0</v>
      </c>
      <c r="OF85" s="13">
        <f t="shared" si="450"/>
        <v>0</v>
      </c>
      <c r="OG85" s="13">
        <f t="shared" si="450"/>
        <v>0</v>
      </c>
      <c r="OH85" s="13">
        <f t="shared" si="450"/>
        <v>0</v>
      </c>
      <c r="OI85" s="13">
        <f t="shared" si="450"/>
        <v>0</v>
      </c>
      <c r="OJ85" s="13">
        <f t="shared" si="450"/>
        <v>0</v>
      </c>
      <c r="OK85" s="13">
        <f t="shared" si="450"/>
        <v>0</v>
      </c>
      <c r="OL85" s="13">
        <f t="shared" si="450"/>
        <v>0</v>
      </c>
      <c r="OM85" s="13">
        <f t="shared" si="450"/>
        <v>0</v>
      </c>
      <c r="ON85" s="13">
        <f t="shared" si="450"/>
        <v>0</v>
      </c>
      <c r="OO85" s="13">
        <f t="shared" si="450"/>
        <v>0</v>
      </c>
      <c r="OP85" s="13">
        <f t="shared" si="450"/>
        <v>0</v>
      </c>
      <c r="OQ85" s="13">
        <f t="shared" si="450"/>
        <v>0</v>
      </c>
      <c r="OR85" s="13">
        <f t="shared" si="450"/>
        <v>0</v>
      </c>
      <c r="OS85" s="13">
        <f t="shared" si="450"/>
        <v>0</v>
      </c>
      <c r="OT85" s="13">
        <f t="shared" si="450"/>
        <v>0</v>
      </c>
      <c r="OU85" s="13">
        <f t="shared" si="450"/>
        <v>0</v>
      </c>
      <c r="OV85" s="13">
        <f t="shared" si="450"/>
        <v>0</v>
      </c>
      <c r="OW85" s="13">
        <f t="shared" ref="OW85:QE85" si="451">SUM(OW55:OW69)*OW$91</f>
        <v>0</v>
      </c>
      <c r="OX85" s="13">
        <f t="shared" si="451"/>
        <v>0</v>
      </c>
      <c r="OY85" s="13">
        <f t="shared" si="451"/>
        <v>0</v>
      </c>
      <c r="OZ85" s="13">
        <f t="shared" si="451"/>
        <v>0</v>
      </c>
      <c r="PA85" s="13">
        <f t="shared" si="451"/>
        <v>0</v>
      </c>
      <c r="PB85" s="13">
        <f t="shared" si="451"/>
        <v>0</v>
      </c>
      <c r="PC85" s="13">
        <f t="shared" si="451"/>
        <v>0</v>
      </c>
      <c r="PD85" s="13">
        <f t="shared" si="451"/>
        <v>0</v>
      </c>
      <c r="PE85" s="13">
        <f t="shared" si="451"/>
        <v>0</v>
      </c>
      <c r="PF85" s="13">
        <f t="shared" si="451"/>
        <v>0</v>
      </c>
      <c r="PG85" s="13">
        <f t="shared" si="451"/>
        <v>0</v>
      </c>
      <c r="PH85" s="13">
        <f t="shared" si="451"/>
        <v>0</v>
      </c>
      <c r="PI85" s="13">
        <f t="shared" si="451"/>
        <v>0</v>
      </c>
      <c r="PJ85" s="13">
        <f t="shared" si="451"/>
        <v>0</v>
      </c>
      <c r="PK85" s="13">
        <f t="shared" si="451"/>
        <v>0</v>
      </c>
      <c r="PL85" s="13">
        <f t="shared" si="451"/>
        <v>0</v>
      </c>
      <c r="PM85" s="13">
        <f t="shared" si="451"/>
        <v>0</v>
      </c>
      <c r="PN85" s="13">
        <f t="shared" si="451"/>
        <v>0</v>
      </c>
      <c r="PO85" s="13">
        <f t="shared" si="451"/>
        <v>0</v>
      </c>
      <c r="PP85" s="13">
        <f t="shared" si="451"/>
        <v>0</v>
      </c>
      <c r="PQ85" s="13">
        <f t="shared" si="451"/>
        <v>0</v>
      </c>
      <c r="PR85" s="13">
        <f t="shared" si="451"/>
        <v>0</v>
      </c>
      <c r="PS85" s="13">
        <f t="shared" si="451"/>
        <v>0</v>
      </c>
      <c r="PT85" s="13">
        <f t="shared" si="451"/>
        <v>0</v>
      </c>
      <c r="PU85" s="13">
        <f t="shared" si="451"/>
        <v>0</v>
      </c>
      <c r="PV85" s="13">
        <f t="shared" si="451"/>
        <v>0</v>
      </c>
      <c r="PW85" s="13">
        <f t="shared" si="451"/>
        <v>0</v>
      </c>
      <c r="PX85" s="13">
        <f t="shared" si="451"/>
        <v>0</v>
      </c>
      <c r="PY85" s="13">
        <f t="shared" si="451"/>
        <v>0</v>
      </c>
      <c r="PZ85" s="13">
        <f t="shared" si="451"/>
        <v>0</v>
      </c>
      <c r="QA85" s="13">
        <f t="shared" si="451"/>
        <v>0</v>
      </c>
      <c r="QB85" s="13">
        <f t="shared" si="451"/>
        <v>0</v>
      </c>
      <c r="QC85" s="13">
        <f t="shared" si="451"/>
        <v>0</v>
      </c>
      <c r="QD85" s="13">
        <f t="shared" si="451"/>
        <v>0</v>
      </c>
      <c r="QE85" s="13">
        <f t="shared" si="451"/>
        <v>0</v>
      </c>
      <c r="QF85" s="13">
        <f>SUM(QF55:QF69)*QF$91</f>
        <v>0</v>
      </c>
      <c r="QG85" s="13">
        <f>ROW()</f>
        <v>85</v>
      </c>
      <c r="QH85" s="13">
        <f t="shared" si="449"/>
        <v>0</v>
      </c>
      <c r="QN85" s="10"/>
      <c r="QP85" s="10"/>
      <c r="QQ85" s="10"/>
      <c r="QR85" s="10"/>
    </row>
    <row r="86" spans="10:463">
      <c r="J86" s="10">
        <f t="shared" si="222"/>
        <v>83</v>
      </c>
      <c r="K86" s="39" t="str">
        <f>IFERROR(IF(L86="","",IF(ISNUMBER(MATCH(HLOOKUP($J86,$MK$74:$QF$89,($QG$79-$QG$74+1),0),K$4:K85,0)),"",HLOOKUP($J86,$MK$74:$QF$89,($QG$79-$QG$74+1),0))),"")</f>
        <v/>
      </c>
      <c r="L86" s="40" t="str">
        <f t="shared" si="433"/>
        <v/>
      </c>
      <c r="M86" s="41" t="str">
        <f t="array" ref="M86">IFERROR(IF(HLOOKUP($J86,$MK$74:$QF$89,($QG$83-$QG$74+1),0)=0,"",HLOOKUP($J86,$MK$74:$QF$89,($QG$83-$QG$74+1),0)),0)</f>
        <v/>
      </c>
      <c r="N86" s="10"/>
      <c r="O86" s="10">
        <f t="shared" si="223"/>
        <v>83</v>
      </c>
      <c r="P86" s="39" t="str">
        <f>IFERROR(IF(Q86="","",IF(ISNUMBER(MATCH(HLOOKUP($T86,$MK$75:$OP$89,($QG$80-$QG$75+1),0),P$4:P85,0)),"",HLOOKUP($T86,$MK$75:$OP$89,($QG$80-$QG$75+1),0))),"")</f>
        <v/>
      </c>
      <c r="Q86" s="40" t="str">
        <f t="shared" si="434"/>
        <v/>
      </c>
      <c r="R86" s="41" t="str">
        <f t="array" ref="R86">IFERROR(IF(HLOOKUP($O86,$MK$75:$QF$89,($QG$89-$QG$75+1),0)=0,"",HLOOKUP($O86,$MK$75:$QF$89,($QG$89-$QG$75+1),0)),0)</f>
        <v/>
      </c>
      <c r="S86" s="10"/>
      <c r="T86" s="10">
        <f t="shared" si="224"/>
        <v>83</v>
      </c>
      <c r="U86" s="39" t="str">
        <f>IFERROR(IF(V86="","",IF(ISNUMBER(MATCH(HLOOKUP($O86,$MK$76:$QF$89,($QG$81-$QG$76+1),0),U$4:U85,0)),"",HLOOKUP($O86,$MK$76:$QF$89,($QG$81-$QG$76+1),0))),"")</f>
        <v/>
      </c>
      <c r="V86" s="40" t="str">
        <f t="shared" si="431"/>
        <v/>
      </c>
      <c r="W86" s="41" t="str">
        <f t="array" ref="W86">IFERROR(IF(HLOOKUP($T86,$MK$76:$QF$89,($QG$87-$QG$76+1),0)=0,"",HLOOKUP($T86,$MK$76:$QF$89,($QG$87-$QG$76+1),0)),0)</f>
        <v/>
      </c>
      <c r="Y86" s="9">
        <v>55</v>
      </c>
      <c r="Z86" s="39" t="str">
        <f>IFERROR(IF(AA86="","",IF(ISNUMBER(MATCH(VLOOKUP($Y87,$QN$4:$QQ$69,2,0),Z$31:Z85,0)),"",VLOOKUP($Y87,$QN$4:$QQ$69,2,0))),"")</f>
        <v/>
      </c>
      <c r="AA86" s="40" t="str">
        <f t="shared" si="428"/>
        <v/>
      </c>
      <c r="AB86" s="42" t="str">
        <f t="shared" si="429"/>
        <v/>
      </c>
      <c r="AC86" s="43" t="str">
        <f t="shared" si="430"/>
        <v/>
      </c>
      <c r="AN86" s="12" t="str">
        <f t="shared" si="444"/>
        <v>Russia2Northern Ireland3</v>
      </c>
      <c r="MJ86" s="12" t="s">
        <v>2735</v>
      </c>
      <c r="MK86" s="13">
        <f t="shared" ref="MK86:OV86" si="452">SUM(MK70:MK71)*MK$91</f>
        <v>0</v>
      </c>
      <c r="ML86" s="13">
        <f t="shared" si="452"/>
        <v>0</v>
      </c>
      <c r="MM86" s="13">
        <f t="shared" si="452"/>
        <v>0</v>
      </c>
      <c r="MN86" s="13">
        <f t="shared" si="452"/>
        <v>0</v>
      </c>
      <c r="MO86" s="13">
        <f t="shared" si="452"/>
        <v>0</v>
      </c>
      <c r="MP86" s="13">
        <f t="shared" si="452"/>
        <v>0</v>
      </c>
      <c r="MQ86" s="13">
        <f t="shared" si="452"/>
        <v>0</v>
      </c>
      <c r="MR86" s="13">
        <f t="shared" si="452"/>
        <v>0</v>
      </c>
      <c r="MS86" s="13">
        <f t="shared" si="452"/>
        <v>0</v>
      </c>
      <c r="MT86" s="13">
        <f t="shared" si="452"/>
        <v>0</v>
      </c>
      <c r="MU86" s="13">
        <f t="shared" si="452"/>
        <v>0</v>
      </c>
      <c r="MV86" s="13">
        <f t="shared" si="452"/>
        <v>0</v>
      </c>
      <c r="MW86" s="13">
        <f t="shared" si="452"/>
        <v>0</v>
      </c>
      <c r="MX86" s="13">
        <f t="shared" si="452"/>
        <v>0</v>
      </c>
      <c r="MY86" s="13">
        <f t="shared" si="452"/>
        <v>0</v>
      </c>
      <c r="MZ86" s="13">
        <f t="shared" si="452"/>
        <v>0</v>
      </c>
      <c r="NA86" s="13">
        <f t="shared" si="452"/>
        <v>0</v>
      </c>
      <c r="NB86" s="13">
        <f t="shared" si="452"/>
        <v>0</v>
      </c>
      <c r="NC86" s="13">
        <f t="shared" si="452"/>
        <v>0</v>
      </c>
      <c r="ND86" s="13">
        <f t="shared" si="452"/>
        <v>0</v>
      </c>
      <c r="NE86" s="13">
        <f t="shared" si="452"/>
        <v>0</v>
      </c>
      <c r="NF86" s="13">
        <f t="shared" si="452"/>
        <v>0</v>
      </c>
      <c r="NG86" s="13">
        <f t="shared" si="452"/>
        <v>0</v>
      </c>
      <c r="NH86" s="13">
        <f t="shared" si="452"/>
        <v>0</v>
      </c>
      <c r="NI86" s="13">
        <f t="shared" si="452"/>
        <v>0</v>
      </c>
      <c r="NJ86" s="13">
        <f t="shared" si="452"/>
        <v>0</v>
      </c>
      <c r="NK86" s="13">
        <f t="shared" si="452"/>
        <v>0</v>
      </c>
      <c r="NL86" s="13">
        <f t="shared" si="452"/>
        <v>0</v>
      </c>
      <c r="NM86" s="13">
        <f t="shared" si="452"/>
        <v>0</v>
      </c>
      <c r="NN86" s="13">
        <f t="shared" si="452"/>
        <v>0</v>
      </c>
      <c r="NO86" s="13">
        <f t="shared" si="452"/>
        <v>0</v>
      </c>
      <c r="NP86" s="13">
        <f t="shared" si="452"/>
        <v>0</v>
      </c>
      <c r="NQ86" s="13">
        <f t="shared" si="452"/>
        <v>0</v>
      </c>
      <c r="NR86" s="13">
        <f t="shared" si="452"/>
        <v>0</v>
      </c>
      <c r="NS86" s="13">
        <f t="shared" si="452"/>
        <v>0</v>
      </c>
      <c r="NT86" s="13">
        <f t="shared" si="452"/>
        <v>0</v>
      </c>
      <c r="NU86" s="13">
        <f t="shared" si="452"/>
        <v>0</v>
      </c>
      <c r="NV86" s="13">
        <f t="shared" si="452"/>
        <v>0</v>
      </c>
      <c r="NW86" s="13">
        <f t="shared" si="452"/>
        <v>0</v>
      </c>
      <c r="NX86" s="13">
        <f t="shared" si="452"/>
        <v>0</v>
      </c>
      <c r="NY86" s="13">
        <f t="shared" si="452"/>
        <v>0</v>
      </c>
      <c r="NZ86" s="13">
        <f t="shared" si="452"/>
        <v>0</v>
      </c>
      <c r="OA86" s="13">
        <f t="shared" si="452"/>
        <v>0</v>
      </c>
      <c r="OB86" s="13">
        <f t="shared" si="452"/>
        <v>0</v>
      </c>
      <c r="OC86" s="13">
        <f t="shared" si="452"/>
        <v>0</v>
      </c>
      <c r="OD86" s="13">
        <f t="shared" si="452"/>
        <v>0</v>
      </c>
      <c r="OE86" s="13">
        <f t="shared" si="452"/>
        <v>0</v>
      </c>
      <c r="OF86" s="13">
        <f t="shared" si="452"/>
        <v>0</v>
      </c>
      <c r="OG86" s="13">
        <f t="shared" si="452"/>
        <v>0</v>
      </c>
      <c r="OH86" s="13">
        <f t="shared" si="452"/>
        <v>0</v>
      </c>
      <c r="OI86" s="13">
        <f t="shared" si="452"/>
        <v>0</v>
      </c>
      <c r="OJ86" s="13">
        <f t="shared" si="452"/>
        <v>0</v>
      </c>
      <c r="OK86" s="13">
        <f t="shared" si="452"/>
        <v>0</v>
      </c>
      <c r="OL86" s="13">
        <f t="shared" si="452"/>
        <v>0</v>
      </c>
      <c r="OM86" s="13">
        <f t="shared" si="452"/>
        <v>0</v>
      </c>
      <c r="ON86" s="13">
        <f t="shared" si="452"/>
        <v>0</v>
      </c>
      <c r="OO86" s="13">
        <f t="shared" si="452"/>
        <v>0</v>
      </c>
      <c r="OP86" s="13">
        <f t="shared" si="452"/>
        <v>0</v>
      </c>
      <c r="OQ86" s="13">
        <f t="shared" si="452"/>
        <v>0</v>
      </c>
      <c r="OR86" s="13">
        <f t="shared" si="452"/>
        <v>0</v>
      </c>
      <c r="OS86" s="13">
        <f t="shared" si="452"/>
        <v>0</v>
      </c>
      <c r="OT86" s="13">
        <f t="shared" si="452"/>
        <v>0</v>
      </c>
      <c r="OU86" s="13">
        <f t="shared" si="452"/>
        <v>0</v>
      </c>
      <c r="OV86" s="13">
        <f t="shared" si="452"/>
        <v>0</v>
      </c>
      <c r="OW86" s="13">
        <f t="shared" ref="OW86:QE86" si="453">SUM(OW70:OW71)*OW$91</f>
        <v>0</v>
      </c>
      <c r="OX86" s="13">
        <f t="shared" si="453"/>
        <v>0</v>
      </c>
      <c r="OY86" s="13">
        <f t="shared" si="453"/>
        <v>0</v>
      </c>
      <c r="OZ86" s="13">
        <f t="shared" si="453"/>
        <v>0</v>
      </c>
      <c r="PA86" s="13">
        <f t="shared" si="453"/>
        <v>0</v>
      </c>
      <c r="PB86" s="13">
        <f t="shared" si="453"/>
        <v>0</v>
      </c>
      <c r="PC86" s="13">
        <f t="shared" si="453"/>
        <v>0</v>
      </c>
      <c r="PD86" s="13">
        <f t="shared" si="453"/>
        <v>0</v>
      </c>
      <c r="PE86" s="13">
        <f t="shared" si="453"/>
        <v>0</v>
      </c>
      <c r="PF86" s="13">
        <f t="shared" si="453"/>
        <v>0</v>
      </c>
      <c r="PG86" s="13">
        <f t="shared" si="453"/>
        <v>0</v>
      </c>
      <c r="PH86" s="13">
        <f t="shared" si="453"/>
        <v>0</v>
      </c>
      <c r="PI86" s="13">
        <f t="shared" si="453"/>
        <v>0</v>
      </c>
      <c r="PJ86" s="13">
        <f t="shared" si="453"/>
        <v>0</v>
      </c>
      <c r="PK86" s="13">
        <f t="shared" si="453"/>
        <v>0</v>
      </c>
      <c r="PL86" s="13">
        <f t="shared" si="453"/>
        <v>0</v>
      </c>
      <c r="PM86" s="13">
        <f t="shared" si="453"/>
        <v>0</v>
      </c>
      <c r="PN86" s="13">
        <f t="shared" si="453"/>
        <v>0</v>
      </c>
      <c r="PO86" s="13">
        <f t="shared" si="453"/>
        <v>0</v>
      </c>
      <c r="PP86" s="13">
        <f t="shared" si="453"/>
        <v>0</v>
      </c>
      <c r="PQ86" s="13">
        <f t="shared" si="453"/>
        <v>0</v>
      </c>
      <c r="PR86" s="13">
        <f t="shared" si="453"/>
        <v>0</v>
      </c>
      <c r="PS86" s="13">
        <f t="shared" si="453"/>
        <v>0</v>
      </c>
      <c r="PT86" s="13">
        <f t="shared" si="453"/>
        <v>0</v>
      </c>
      <c r="PU86" s="13">
        <f t="shared" si="453"/>
        <v>0</v>
      </c>
      <c r="PV86" s="13">
        <f t="shared" si="453"/>
        <v>0</v>
      </c>
      <c r="PW86" s="13">
        <f t="shared" si="453"/>
        <v>0</v>
      </c>
      <c r="PX86" s="13">
        <f t="shared" si="453"/>
        <v>0</v>
      </c>
      <c r="PY86" s="13">
        <f t="shared" si="453"/>
        <v>0</v>
      </c>
      <c r="PZ86" s="13">
        <f t="shared" si="453"/>
        <v>0</v>
      </c>
      <c r="QA86" s="13">
        <f t="shared" si="453"/>
        <v>0</v>
      </c>
      <c r="QB86" s="13">
        <f t="shared" si="453"/>
        <v>0</v>
      </c>
      <c r="QC86" s="13">
        <f t="shared" si="453"/>
        <v>0</v>
      </c>
      <c r="QD86" s="13">
        <f t="shared" si="453"/>
        <v>0</v>
      </c>
      <c r="QE86" s="13">
        <f t="shared" si="453"/>
        <v>0</v>
      </c>
      <c r="QF86" s="13">
        <f>SUM(QF70:QF71)*QF$91</f>
        <v>0</v>
      </c>
      <c r="QG86" s="13">
        <f>ROW()</f>
        <v>86</v>
      </c>
      <c r="QH86" s="13">
        <f t="shared" si="449"/>
        <v>0</v>
      </c>
      <c r="QN86" s="10"/>
      <c r="QP86" s="10"/>
      <c r="QQ86" s="10"/>
      <c r="QR86" s="10"/>
    </row>
    <row r="87" spans="10:463">
      <c r="J87" s="10">
        <f t="shared" si="222"/>
        <v>84</v>
      </c>
      <c r="K87" s="39" t="str">
        <f>IFERROR(IF(L87="","",IF(ISNUMBER(MATCH(HLOOKUP($J87,$MK$74:$QF$89,($QG$79-$QG$74+1),0),K$4:K86,0)),"",HLOOKUP($J87,$MK$74:$QF$89,($QG$79-$QG$74+1),0))),"")</f>
        <v/>
      </c>
      <c r="L87" s="40" t="str">
        <f t="shared" si="433"/>
        <v/>
      </c>
      <c r="M87" s="41" t="str">
        <f t="array" ref="M87">IFERROR(IF(HLOOKUP($J87,$MK$74:$QF$89,($QG$83-$QG$74+1),0)=0,"",HLOOKUP($J87,$MK$74:$QF$89,($QG$83-$QG$74+1),0)),0)</f>
        <v/>
      </c>
      <c r="N87" s="10"/>
      <c r="O87" s="10">
        <f t="shared" si="223"/>
        <v>84</v>
      </c>
      <c r="P87" s="39" t="str">
        <f>IFERROR(IF(Q87="","",IF(ISNUMBER(MATCH(HLOOKUP($T87,$MK$75:$OP$89,($QG$80-$QG$75+1),0),P$4:P86,0)),"",HLOOKUP($T87,$MK$75:$OP$89,($QG$80-$QG$75+1),0))),"")</f>
        <v/>
      </c>
      <c r="Q87" s="40" t="str">
        <f t="shared" si="434"/>
        <v/>
      </c>
      <c r="R87" s="41" t="str">
        <f t="array" ref="R87">IFERROR(IF(HLOOKUP($O87,$MK$75:$QF$89,($QG$89-$QG$75+1),0)=0,"",HLOOKUP($O87,$MK$75:$QF$89,($QG$89-$QG$75+1),0)),0)</f>
        <v/>
      </c>
      <c r="S87" s="10"/>
      <c r="T87" s="10">
        <f t="shared" si="224"/>
        <v>84</v>
      </c>
      <c r="U87" s="39" t="str">
        <f>IFERROR(IF(V87="","",IF(ISNUMBER(MATCH(HLOOKUP($O87,$MK$76:$QF$89,($QG$81-$QG$76+1),0),U$4:U86,0)),"",HLOOKUP($O87,$MK$76:$QF$89,($QG$81-$QG$76+1),0))),"")</f>
        <v/>
      </c>
      <c r="V87" s="40" t="str">
        <f t="shared" si="431"/>
        <v/>
      </c>
      <c r="W87" s="41" t="str">
        <f t="array" ref="W87">IFERROR(IF(HLOOKUP($T87,$MK$76:$QF$89,($QG$87-$QG$76+1),0)=0,"",HLOOKUP($T87,$MK$76:$QF$89,($QG$87-$QG$76+1),0)),0)</f>
        <v/>
      </c>
      <c r="Y87" s="9">
        <v>56</v>
      </c>
      <c r="Z87" s="39" t="str">
        <f>IFERROR(IF(AA87="","",IF(ISNUMBER(MATCH(VLOOKUP($Y88,$QN$4:$QQ$69,2,0),Z$31:Z86,0)),"",VLOOKUP($Y88,$QN$4:$QQ$69,2,0))),"")</f>
        <v/>
      </c>
      <c r="AA87" s="40" t="str">
        <f t="shared" si="428"/>
        <v/>
      </c>
      <c r="AB87" s="42" t="str">
        <f t="shared" si="429"/>
        <v/>
      </c>
      <c r="AC87" s="43" t="str">
        <f t="shared" si="430"/>
        <v/>
      </c>
      <c r="AN87" s="12" t="str">
        <f t="shared" si="444"/>
        <v>Republic of Ireland3Austria2</v>
      </c>
      <c r="MH87" s="91"/>
      <c r="MI87" s="91"/>
      <c r="MJ87" s="91" t="s">
        <v>2736</v>
      </c>
      <c r="MK87" s="92">
        <f>SUM(MK83:MK86)*MK$90</f>
        <v>0</v>
      </c>
      <c r="ML87" s="92">
        <f t="shared" ref="ML87:NM87" si="454">SUM(ML83:ML86)*ML$90</f>
        <v>0</v>
      </c>
      <c r="MM87" s="92">
        <f t="shared" si="454"/>
        <v>0</v>
      </c>
      <c r="MN87" s="92">
        <f t="shared" si="454"/>
        <v>0</v>
      </c>
      <c r="MO87" s="92">
        <f t="shared" si="454"/>
        <v>0</v>
      </c>
      <c r="MP87" s="92">
        <f t="shared" si="454"/>
        <v>0</v>
      </c>
      <c r="MQ87" s="92">
        <f t="shared" si="454"/>
        <v>0</v>
      </c>
      <c r="MR87" s="92">
        <f t="shared" si="454"/>
        <v>0</v>
      </c>
      <c r="MS87" s="92">
        <f t="shared" si="454"/>
        <v>0</v>
      </c>
      <c r="MT87" s="92">
        <f t="shared" si="454"/>
        <v>0</v>
      </c>
      <c r="MU87" s="92">
        <f t="shared" si="454"/>
        <v>0</v>
      </c>
      <c r="MV87" s="92">
        <f t="shared" si="454"/>
        <v>0</v>
      </c>
      <c r="MW87" s="92">
        <f t="shared" si="454"/>
        <v>0</v>
      </c>
      <c r="MX87" s="92">
        <f t="shared" si="454"/>
        <v>0</v>
      </c>
      <c r="MY87" s="92">
        <f t="shared" si="454"/>
        <v>0</v>
      </c>
      <c r="MZ87" s="92">
        <f t="shared" si="454"/>
        <v>0</v>
      </c>
      <c r="NA87" s="92">
        <f t="shared" si="454"/>
        <v>0</v>
      </c>
      <c r="NB87" s="92">
        <f t="shared" si="454"/>
        <v>0</v>
      </c>
      <c r="NC87" s="92">
        <f t="shared" si="454"/>
        <v>0</v>
      </c>
      <c r="ND87" s="92">
        <f t="shared" si="454"/>
        <v>0</v>
      </c>
      <c r="NE87" s="92">
        <f t="shared" si="454"/>
        <v>0</v>
      </c>
      <c r="NF87" s="92">
        <f t="shared" si="454"/>
        <v>0</v>
      </c>
      <c r="NG87" s="92">
        <f t="shared" si="454"/>
        <v>0</v>
      </c>
      <c r="NH87" s="92">
        <f t="shared" si="454"/>
        <v>0</v>
      </c>
      <c r="NI87" s="92">
        <f t="shared" si="454"/>
        <v>0</v>
      </c>
      <c r="NJ87" s="92">
        <f t="shared" si="454"/>
        <v>0</v>
      </c>
      <c r="NK87" s="92">
        <f t="shared" si="454"/>
        <v>0</v>
      </c>
      <c r="NL87" s="92">
        <f t="shared" si="454"/>
        <v>0</v>
      </c>
      <c r="NM87" s="92">
        <f t="shared" si="454"/>
        <v>0</v>
      </c>
      <c r="NN87" s="92">
        <f>SUM(NN83:NN86)*NN$90</f>
        <v>0</v>
      </c>
      <c r="NO87" s="92">
        <f>SUM(NO83:NO86)*NO$90</f>
        <v>0</v>
      </c>
      <c r="NP87" s="92">
        <f>SUM(NP83:NP86)*NP$90</f>
        <v>0</v>
      </c>
      <c r="NQ87" s="92">
        <f t="shared" ref="NQ87" si="455">SUM(NQ83:NQ86)*NQ$90</f>
        <v>0</v>
      </c>
      <c r="NR87" s="92">
        <f t="shared" ref="NR87" si="456">SUM(NR83:NR86)*NR$90</f>
        <v>0</v>
      </c>
      <c r="NS87" s="92">
        <f t="shared" ref="NS87" si="457">SUM(NS83:NS86)*NS$90</f>
        <v>0</v>
      </c>
      <c r="NT87" s="92">
        <f t="shared" ref="NT87" si="458">SUM(NT83:NT86)*NT$90</f>
        <v>0</v>
      </c>
      <c r="NU87" s="92">
        <f t="shared" ref="NU87" si="459">SUM(NU83:NU86)*NU$90</f>
        <v>0</v>
      </c>
      <c r="NV87" s="92">
        <f t="shared" ref="NV87" si="460">SUM(NV83:NV86)*NV$90</f>
        <v>0</v>
      </c>
      <c r="NW87" s="92">
        <f t="shared" ref="NW87" si="461">SUM(NW83:NW86)*NW$90</f>
        <v>0</v>
      </c>
      <c r="NX87" s="92">
        <f t="shared" ref="NX87" si="462">SUM(NX83:NX86)*NX$90</f>
        <v>0</v>
      </c>
      <c r="NY87" s="92">
        <f t="shared" ref="NY87" si="463">SUM(NY83:NY86)*NY$90</f>
        <v>0</v>
      </c>
      <c r="NZ87" s="92">
        <f t="shared" ref="NZ87" si="464">SUM(NZ83:NZ86)*NZ$90</f>
        <v>0</v>
      </c>
      <c r="OA87" s="92">
        <f t="shared" ref="OA87" si="465">SUM(OA83:OA86)*OA$90</f>
        <v>0</v>
      </c>
      <c r="OB87" s="92">
        <f t="shared" ref="OB87" si="466">SUM(OB83:OB86)*OB$90</f>
        <v>0</v>
      </c>
      <c r="OC87" s="92">
        <f t="shared" ref="OC87" si="467">SUM(OC83:OC86)*OC$90</f>
        <v>0</v>
      </c>
      <c r="OD87" s="92">
        <f t="shared" ref="OD87" si="468">SUM(OD83:OD86)*OD$90</f>
        <v>0</v>
      </c>
      <c r="OE87" s="92">
        <f t="shared" ref="OE87" si="469">SUM(OE83:OE86)*OE$90</f>
        <v>0</v>
      </c>
      <c r="OF87" s="92">
        <f t="shared" ref="OF87" si="470">SUM(OF83:OF86)*OF$90</f>
        <v>0</v>
      </c>
      <c r="OG87" s="92">
        <f t="shared" ref="OG87" si="471">SUM(OG83:OG86)*OG$90</f>
        <v>0</v>
      </c>
      <c r="OH87" s="92">
        <f t="shared" ref="OH87" si="472">SUM(OH83:OH86)*OH$90</f>
        <v>0</v>
      </c>
      <c r="OI87" s="92">
        <f t="shared" ref="OI87" si="473">SUM(OI83:OI86)*OI$90</f>
        <v>0</v>
      </c>
      <c r="OJ87" s="92">
        <f t="shared" ref="OJ87" si="474">SUM(OJ83:OJ86)*OJ$90</f>
        <v>0</v>
      </c>
      <c r="OK87" s="92">
        <f t="shared" ref="OK87" si="475">SUM(OK83:OK86)*OK$90</f>
        <v>0</v>
      </c>
      <c r="OL87" s="92">
        <f t="shared" ref="OL87" si="476">SUM(OL83:OL86)*OL$90</f>
        <v>0</v>
      </c>
      <c r="OM87" s="92">
        <f t="shared" ref="OM87" si="477">SUM(OM83:OM86)*OM$90</f>
        <v>0</v>
      </c>
      <c r="ON87" s="92">
        <f t="shared" ref="ON87" si="478">SUM(ON83:ON86)*ON$90</f>
        <v>0</v>
      </c>
      <c r="OO87" s="92">
        <f t="shared" ref="OO87" si="479">SUM(OO83:OO86)*OO$90</f>
        <v>0</v>
      </c>
      <c r="OP87" s="92">
        <f t="shared" ref="OP87" si="480">SUM(OP83:OP86)*OP$90</f>
        <v>0</v>
      </c>
      <c r="OQ87" s="92">
        <f t="shared" ref="OQ87" si="481">SUM(OQ83:OQ86)*OQ$90</f>
        <v>0</v>
      </c>
      <c r="OR87" s="92">
        <f t="shared" ref="OR87" si="482">SUM(OR83:OR86)*OR$90</f>
        <v>0</v>
      </c>
      <c r="OS87" s="92">
        <f t="shared" ref="OS87" si="483">SUM(OS83:OS86)*OS$90</f>
        <v>0</v>
      </c>
      <c r="OT87" s="92">
        <f t="shared" ref="OT87" si="484">SUM(OT83:OT86)*OT$90</f>
        <v>0</v>
      </c>
      <c r="OU87" s="92">
        <f t="shared" ref="OU87" si="485">SUM(OU83:OU86)*OU$90</f>
        <v>0</v>
      </c>
      <c r="OV87" s="92">
        <f t="shared" ref="OV87" si="486">SUM(OV83:OV86)*OV$90</f>
        <v>0</v>
      </c>
      <c r="OW87" s="92">
        <f t="shared" ref="OW87" si="487">SUM(OW83:OW86)*OW$90</f>
        <v>0</v>
      </c>
      <c r="OX87" s="92">
        <f t="shared" ref="OX87" si="488">SUM(OX83:OX86)*OX$90</f>
        <v>0</v>
      </c>
      <c r="OY87" s="92">
        <f t="shared" ref="OY87" si="489">SUM(OY83:OY86)*OY$90</f>
        <v>0</v>
      </c>
      <c r="OZ87" s="92">
        <f t="shared" ref="OZ87" si="490">SUM(OZ83:OZ86)*OZ$90</f>
        <v>0</v>
      </c>
      <c r="PA87" s="92">
        <f t="shared" ref="PA87" si="491">SUM(PA83:PA86)*PA$90</f>
        <v>0</v>
      </c>
      <c r="PB87" s="92">
        <f t="shared" ref="PB87" si="492">SUM(PB83:PB86)*PB$90</f>
        <v>0</v>
      </c>
      <c r="PC87" s="92">
        <f t="shared" ref="PC87" si="493">SUM(PC83:PC86)*PC$90</f>
        <v>0</v>
      </c>
      <c r="PD87" s="92">
        <f t="shared" ref="PD87" si="494">SUM(PD83:PD86)*PD$90</f>
        <v>0</v>
      </c>
      <c r="PE87" s="92">
        <f t="shared" ref="PE87" si="495">SUM(PE83:PE86)*PE$90</f>
        <v>0</v>
      </c>
      <c r="PF87" s="92">
        <f t="shared" ref="PF87" si="496">SUM(PF83:PF86)*PF$90</f>
        <v>0</v>
      </c>
      <c r="PG87" s="92">
        <f t="shared" ref="PG87" si="497">SUM(PG83:PG86)*PG$90</f>
        <v>0</v>
      </c>
      <c r="PH87" s="92">
        <f t="shared" ref="PH87" si="498">SUM(PH83:PH86)*PH$90</f>
        <v>0</v>
      </c>
      <c r="PI87" s="92">
        <f t="shared" ref="PI87" si="499">SUM(PI83:PI86)*PI$90</f>
        <v>0</v>
      </c>
      <c r="PJ87" s="92">
        <f t="shared" ref="PJ87" si="500">SUM(PJ83:PJ86)*PJ$90</f>
        <v>0</v>
      </c>
      <c r="PK87" s="92">
        <f t="shared" ref="PK87" si="501">SUM(PK83:PK86)*PK$90</f>
        <v>0</v>
      </c>
      <c r="PL87" s="92">
        <f t="shared" ref="PL87" si="502">SUM(PL83:PL86)*PL$90</f>
        <v>0</v>
      </c>
      <c r="PM87" s="92">
        <f t="shared" ref="PM87" si="503">SUM(PM83:PM86)*PM$90</f>
        <v>0</v>
      </c>
      <c r="PN87" s="92">
        <f t="shared" ref="PN87" si="504">SUM(PN83:PN86)*PN$90</f>
        <v>0</v>
      </c>
      <c r="PO87" s="92">
        <f t="shared" ref="PO87" si="505">SUM(PO83:PO86)*PO$90</f>
        <v>0</v>
      </c>
      <c r="PP87" s="92">
        <f t="shared" ref="PP87" si="506">SUM(PP83:PP86)*PP$90</f>
        <v>0</v>
      </c>
      <c r="PQ87" s="92">
        <f t="shared" ref="PQ87" si="507">SUM(PQ83:PQ86)*PQ$90</f>
        <v>0</v>
      </c>
      <c r="PR87" s="92">
        <f t="shared" ref="PR87" si="508">SUM(PR83:PR86)*PR$90</f>
        <v>0</v>
      </c>
      <c r="PS87" s="92">
        <f t="shared" ref="PS87" si="509">SUM(PS83:PS86)*PS$90</f>
        <v>0</v>
      </c>
      <c r="PT87" s="92">
        <f t="shared" ref="PT87" si="510">SUM(PT83:PT86)*PT$90</f>
        <v>0</v>
      </c>
      <c r="PU87" s="92">
        <f t="shared" ref="PU87" si="511">SUM(PU83:PU86)*PU$90</f>
        <v>0</v>
      </c>
      <c r="PV87" s="92">
        <f t="shared" ref="PV87" si="512">SUM(PV83:PV86)*PV$90</f>
        <v>0</v>
      </c>
      <c r="PW87" s="92">
        <f t="shared" ref="PW87" si="513">SUM(PW83:PW86)*PW$90</f>
        <v>0</v>
      </c>
      <c r="PX87" s="92">
        <f t="shared" ref="PX87" si="514">SUM(PX83:PX86)*PX$90</f>
        <v>0</v>
      </c>
      <c r="PY87" s="92">
        <f t="shared" ref="PY87" si="515">SUM(PY83:PY86)*PY$90</f>
        <v>0</v>
      </c>
      <c r="PZ87" s="92">
        <f t="shared" ref="PZ87" si="516">SUM(PZ83:PZ86)*PZ$90</f>
        <v>0</v>
      </c>
      <c r="QA87" s="92">
        <f t="shared" ref="QA87" si="517">SUM(QA83:QA86)*QA$90</f>
        <v>0</v>
      </c>
      <c r="QB87" s="92">
        <f t="shared" ref="QB87" si="518">SUM(QB83:QB86)*QB$90</f>
        <v>0</v>
      </c>
      <c r="QC87" s="92">
        <f t="shared" ref="QC87" si="519">SUM(QC83:QC86)*QC$90</f>
        <v>0</v>
      </c>
      <c r="QD87" s="92">
        <f t="shared" ref="QD87" si="520">SUM(QD83:QD86)*QD$90</f>
        <v>0</v>
      </c>
      <c r="QE87" s="92">
        <f t="shared" ref="QE87" si="521">SUM(QE83:QE86)*QE$90</f>
        <v>0</v>
      </c>
      <c r="QF87" s="92">
        <f>SUM(QF83:QF86)*QF$90</f>
        <v>0</v>
      </c>
      <c r="QG87" s="13">
        <f>ROW()</f>
        <v>87</v>
      </c>
      <c r="QH87" s="13">
        <f t="shared" si="449"/>
        <v>0</v>
      </c>
      <c r="QN87" s="10"/>
      <c r="QP87" s="10"/>
      <c r="QQ87" s="10"/>
      <c r="QR87" s="10"/>
    </row>
    <row r="88" spans="10:463">
      <c r="J88" s="10">
        <f t="shared" si="222"/>
        <v>85</v>
      </c>
      <c r="K88" s="39" t="str">
        <f>IFERROR(IF(L88="","",IF(ISNUMBER(MATCH(HLOOKUP($J88,$MK$74:$QF$89,($QG$79-$QG$74+1),0),K$4:K87,0)),"",HLOOKUP($J88,$MK$74:$QF$89,($QG$79-$QG$74+1),0))),"")</f>
        <v/>
      </c>
      <c r="L88" s="40" t="str">
        <f t="shared" si="433"/>
        <v/>
      </c>
      <c r="M88" s="41" t="str">
        <f t="array" ref="M88">IFERROR(IF(HLOOKUP($J88,$MK$74:$QF$89,($QG$83-$QG$74+1),0)=0,"",HLOOKUP($J88,$MK$74:$QF$89,($QG$83-$QG$74+1),0)),0)</f>
        <v/>
      </c>
      <c r="N88" s="10"/>
      <c r="O88" s="10">
        <f t="shared" si="223"/>
        <v>85</v>
      </c>
      <c r="P88" s="39" t="str">
        <f>IFERROR(IF(Q88="","",IF(ISNUMBER(MATCH(HLOOKUP($T88,$MK$75:$OP$89,($QG$80-$QG$75+1),0),P$4:P87,0)),"",HLOOKUP($T88,$MK$75:$OP$89,($QG$80-$QG$75+1),0))),"")</f>
        <v/>
      </c>
      <c r="Q88" s="40" t="str">
        <f t="shared" si="434"/>
        <v/>
      </c>
      <c r="R88" s="41" t="str">
        <f t="array" ref="R88">IFERROR(IF(HLOOKUP($O88,$MK$75:$QF$89,($QG$89-$QG$75+1),0)=0,"",HLOOKUP($O88,$MK$75:$QF$89,($QG$89-$QG$75+1),0)),0)</f>
        <v/>
      </c>
      <c r="S88" s="10"/>
      <c r="T88" s="10">
        <f t="shared" si="224"/>
        <v>85</v>
      </c>
      <c r="U88" s="39" t="str">
        <f>IFERROR(IF(V88="","",IF(ISNUMBER(MATCH(HLOOKUP($O88,$MK$76:$QF$89,($QG$81-$QG$76+1),0),U$4:U87,0)),"",HLOOKUP($O88,$MK$76:$QF$89,($QG$81-$QG$76+1),0))),"")</f>
        <v/>
      </c>
      <c r="V88" s="40" t="str">
        <f t="shared" si="431"/>
        <v/>
      </c>
      <c r="W88" s="41" t="str">
        <f t="array" ref="W88">IFERROR(IF(HLOOKUP($T88,$MK$76:$QF$89,($QG$87-$QG$76+1),0)=0,"",HLOOKUP($T88,$MK$76:$QF$89,($QG$87-$QG$76+1),0)),0)</f>
        <v/>
      </c>
      <c r="Y88" s="9">
        <v>57</v>
      </c>
      <c r="Z88" s="39" t="str">
        <f>IFERROR(IF(AA88="","",IF(ISNUMBER(MATCH(VLOOKUP($Y89,$QN$4:$QQ$69,2,0),Z$31:Z87,0)),"",VLOOKUP($Y89,$QN$4:$QQ$69,2,0))),"")</f>
        <v/>
      </c>
      <c r="AA88" s="40" t="str">
        <f t="shared" si="428"/>
        <v/>
      </c>
      <c r="AB88" s="42" t="str">
        <f t="shared" si="429"/>
        <v/>
      </c>
      <c r="AC88" s="43" t="str">
        <f t="shared" si="430"/>
        <v/>
      </c>
      <c r="AN88" s="12" t="str">
        <f t="shared" si="444"/>
        <v>Turkey0Italy1</v>
      </c>
      <c r="MH88" s="89"/>
      <c r="MI88" s="89"/>
      <c r="MJ88" s="89"/>
      <c r="QG88" s="13"/>
      <c r="QH88" s="13"/>
      <c r="QN88" s="10"/>
      <c r="QP88" s="10"/>
      <c r="QQ88" s="10"/>
      <c r="QR88" s="10"/>
    </row>
    <row r="89" spans="10:463">
      <c r="J89" s="10">
        <f t="shared" si="222"/>
        <v>86</v>
      </c>
      <c r="K89" s="39" t="str">
        <f>IFERROR(IF(L89="","",IF(ISNUMBER(MATCH(HLOOKUP($J89,$MK$74:$QF$89,($QG$79-$QG$74+1),0),K$4:K88,0)),"",HLOOKUP($J89,$MK$74:$QF$89,($QG$79-$QG$74+1),0))),"")</f>
        <v/>
      </c>
      <c r="L89" s="40" t="str">
        <f t="shared" si="433"/>
        <v/>
      </c>
      <c r="M89" s="41" t="str">
        <f t="array" ref="M89">IFERROR(IF(HLOOKUP($J89,$MK$74:$QF$89,($QG$83-$QG$74+1),0)=0,"",HLOOKUP($J89,$MK$74:$QF$89,($QG$83-$QG$74+1),0)),0)</f>
        <v/>
      </c>
      <c r="N89" s="10"/>
      <c r="O89" s="10">
        <f t="shared" si="223"/>
        <v>86</v>
      </c>
      <c r="P89" s="39" t="str">
        <f>IFERROR(IF(Q89="","",IF(ISNUMBER(MATCH(HLOOKUP($T89,$MK$75:$OP$89,($QG$80-$QG$75+1),0),P$4:P88,0)),"",HLOOKUP($T89,$MK$75:$OP$89,($QG$80-$QG$75+1),0))),"")</f>
        <v/>
      </c>
      <c r="Q89" s="40" t="str">
        <f t="shared" si="434"/>
        <v/>
      </c>
      <c r="R89" s="41" t="str">
        <f t="array" ref="R89">IFERROR(IF(HLOOKUP($O89,$MK$75:$QF$89,($QG$89-$QG$75+1),0)=0,"",HLOOKUP($O89,$MK$75:$QF$89,($QG$89-$QG$75+1),0)),0)</f>
        <v/>
      </c>
      <c r="S89" s="10"/>
      <c r="T89" s="10">
        <f t="shared" si="224"/>
        <v>86</v>
      </c>
      <c r="U89" s="39" t="str">
        <f>IFERROR(IF(V89="","",IF(ISNUMBER(MATCH(HLOOKUP($O89,$MK$76:$QF$89,($QG$81-$QG$76+1),0),U$4:U88,0)),"",HLOOKUP($O89,$MK$76:$QF$89,($QG$81-$QG$76+1),0))),"")</f>
        <v/>
      </c>
      <c r="V89" s="40" t="str">
        <f t="shared" si="431"/>
        <v/>
      </c>
      <c r="W89" s="41" t="str">
        <f t="array" ref="W89">IFERROR(IF(HLOOKUP($T89,$MK$76:$QF$89,($QG$87-$QG$76+1),0)=0,"",HLOOKUP($T89,$MK$76:$QF$89,($QG$87-$QG$76+1),0)),0)</f>
        <v/>
      </c>
      <c r="Y89" s="9">
        <v>58</v>
      </c>
      <c r="Z89" s="39" t="str">
        <f>IFERROR(IF(AA89="","",IF(ISNUMBER(MATCH(VLOOKUP($Y90,$QN$4:$QQ$69,2,0),Z$31:Z88,0)),"",VLOOKUP($Y90,$QN$4:$QQ$69,2,0))),"")</f>
        <v/>
      </c>
      <c r="AA89" s="40" t="str">
        <f t="shared" si="428"/>
        <v/>
      </c>
      <c r="AB89" s="42" t="str">
        <f t="shared" si="429"/>
        <v/>
      </c>
      <c r="AC89" s="43" t="str">
        <f t="shared" si="430"/>
        <v/>
      </c>
      <c r="AN89" s="86" t="str">
        <f t="shared" si="444"/>
        <v>Portugal3England0</v>
      </c>
      <c r="AO89" s="86"/>
      <c r="AQ89" s="12"/>
      <c r="MH89" s="89"/>
      <c r="MI89" s="89"/>
      <c r="MJ89" s="89" t="s">
        <v>2738</v>
      </c>
      <c r="MK89" s="13">
        <f>MK84+MK85</f>
        <v>0</v>
      </c>
      <c r="ML89" s="13">
        <f t="shared" ref="ML89:NM89" si="522">ML84+ML85</f>
        <v>0</v>
      </c>
      <c r="MM89" s="13">
        <f t="shared" si="522"/>
        <v>0</v>
      </c>
      <c r="MN89" s="13">
        <f t="shared" si="522"/>
        <v>0</v>
      </c>
      <c r="MO89" s="13">
        <f t="shared" si="522"/>
        <v>0</v>
      </c>
      <c r="MP89" s="13">
        <f t="shared" si="522"/>
        <v>0</v>
      </c>
      <c r="MQ89" s="13">
        <f t="shared" si="522"/>
        <v>0</v>
      </c>
      <c r="MR89" s="13">
        <f t="shared" si="522"/>
        <v>0</v>
      </c>
      <c r="MS89" s="13">
        <f t="shared" si="522"/>
        <v>0</v>
      </c>
      <c r="MT89" s="13">
        <f t="shared" si="522"/>
        <v>0</v>
      </c>
      <c r="MU89" s="13">
        <f t="shared" si="522"/>
        <v>0</v>
      </c>
      <c r="MV89" s="13">
        <f t="shared" si="522"/>
        <v>0</v>
      </c>
      <c r="MW89" s="13">
        <f t="shared" si="522"/>
        <v>0</v>
      </c>
      <c r="MX89" s="13">
        <f t="shared" si="522"/>
        <v>0</v>
      </c>
      <c r="MY89" s="13">
        <f t="shared" si="522"/>
        <v>0</v>
      </c>
      <c r="MZ89" s="13">
        <f t="shared" si="522"/>
        <v>0</v>
      </c>
      <c r="NA89" s="13">
        <f t="shared" si="522"/>
        <v>0</v>
      </c>
      <c r="NB89" s="13">
        <f t="shared" si="522"/>
        <v>0</v>
      </c>
      <c r="NC89" s="13">
        <f t="shared" si="522"/>
        <v>0</v>
      </c>
      <c r="ND89" s="13">
        <f t="shared" si="522"/>
        <v>0</v>
      </c>
      <c r="NE89" s="13">
        <f t="shared" si="522"/>
        <v>0</v>
      </c>
      <c r="NF89" s="13">
        <f t="shared" si="522"/>
        <v>0</v>
      </c>
      <c r="NG89" s="13">
        <f t="shared" si="522"/>
        <v>0</v>
      </c>
      <c r="NH89" s="13">
        <f t="shared" si="522"/>
        <v>0</v>
      </c>
      <c r="NI89" s="13">
        <f t="shared" si="522"/>
        <v>0</v>
      </c>
      <c r="NJ89" s="13">
        <f t="shared" si="522"/>
        <v>0</v>
      </c>
      <c r="NK89" s="13">
        <f t="shared" si="522"/>
        <v>0</v>
      </c>
      <c r="NL89" s="13">
        <f t="shared" si="522"/>
        <v>0</v>
      </c>
      <c r="NM89" s="13">
        <f t="shared" si="522"/>
        <v>0</v>
      </c>
      <c r="NN89" s="13">
        <f>NN84+NN85</f>
        <v>0</v>
      </c>
      <c r="NO89" s="13">
        <f>NO84+NO85</f>
        <v>0</v>
      </c>
      <c r="NP89" s="13">
        <f>NP84+NP85</f>
        <v>0</v>
      </c>
      <c r="NQ89" s="13">
        <f t="shared" ref="NQ89" si="523">NQ84+NQ85</f>
        <v>0</v>
      </c>
      <c r="NR89" s="13">
        <f t="shared" ref="NR89" si="524">NR84+NR85</f>
        <v>0</v>
      </c>
      <c r="NS89" s="13">
        <f t="shared" ref="NS89" si="525">NS84+NS85</f>
        <v>0</v>
      </c>
      <c r="NT89" s="13">
        <f t="shared" ref="NT89" si="526">NT84+NT85</f>
        <v>0</v>
      </c>
      <c r="NU89" s="13">
        <f t="shared" ref="NU89" si="527">NU84+NU85</f>
        <v>0</v>
      </c>
      <c r="NV89" s="13">
        <f t="shared" ref="NV89" si="528">NV84+NV85</f>
        <v>0</v>
      </c>
      <c r="NW89" s="13">
        <f t="shared" ref="NW89" si="529">NW84+NW85</f>
        <v>0</v>
      </c>
      <c r="NX89" s="13">
        <f t="shared" ref="NX89" si="530">NX84+NX85</f>
        <v>0</v>
      </c>
      <c r="NY89" s="13">
        <f t="shared" ref="NY89" si="531">NY84+NY85</f>
        <v>0</v>
      </c>
      <c r="NZ89" s="13">
        <f t="shared" ref="NZ89" si="532">NZ84+NZ85</f>
        <v>0</v>
      </c>
      <c r="OA89" s="13">
        <f t="shared" ref="OA89" si="533">OA84+OA85</f>
        <v>0</v>
      </c>
      <c r="OB89" s="13">
        <f t="shared" ref="OB89" si="534">OB84+OB85</f>
        <v>0</v>
      </c>
      <c r="OC89" s="13">
        <f t="shared" ref="OC89" si="535">OC84+OC85</f>
        <v>0</v>
      </c>
      <c r="OD89" s="13">
        <f t="shared" ref="OD89" si="536">OD84+OD85</f>
        <v>0</v>
      </c>
      <c r="OE89" s="13">
        <f t="shared" ref="OE89" si="537">OE84+OE85</f>
        <v>0</v>
      </c>
      <c r="OF89" s="13">
        <f t="shared" ref="OF89" si="538">OF84+OF85</f>
        <v>0</v>
      </c>
      <c r="OG89" s="13">
        <f t="shared" ref="OG89" si="539">OG84+OG85</f>
        <v>0</v>
      </c>
      <c r="OH89" s="13">
        <f t="shared" ref="OH89" si="540">OH84+OH85</f>
        <v>0</v>
      </c>
      <c r="OI89" s="13">
        <f t="shared" ref="OI89" si="541">OI84+OI85</f>
        <v>0</v>
      </c>
      <c r="OJ89" s="13">
        <f t="shared" ref="OJ89" si="542">OJ84+OJ85</f>
        <v>0</v>
      </c>
      <c r="OK89" s="13">
        <f t="shared" ref="OK89" si="543">OK84+OK85</f>
        <v>0</v>
      </c>
      <c r="OL89" s="13">
        <f t="shared" ref="OL89" si="544">OL84+OL85</f>
        <v>0</v>
      </c>
      <c r="OM89" s="13">
        <f t="shared" ref="OM89" si="545">OM84+OM85</f>
        <v>0</v>
      </c>
      <c r="ON89" s="13">
        <f t="shared" ref="ON89" si="546">ON84+ON85</f>
        <v>0</v>
      </c>
      <c r="OO89" s="13">
        <f t="shared" ref="OO89" si="547">OO84+OO85</f>
        <v>0</v>
      </c>
      <c r="OP89" s="13">
        <f t="shared" ref="OP89" si="548">OP84+OP85</f>
        <v>0</v>
      </c>
      <c r="OQ89" s="13">
        <f t="shared" ref="OQ89" si="549">OQ84+OQ85</f>
        <v>0</v>
      </c>
      <c r="OR89" s="13">
        <f t="shared" ref="OR89" si="550">OR84+OR85</f>
        <v>0</v>
      </c>
      <c r="OS89" s="13">
        <f t="shared" ref="OS89" si="551">OS84+OS85</f>
        <v>0</v>
      </c>
      <c r="OT89" s="13">
        <f t="shared" ref="OT89" si="552">OT84+OT85</f>
        <v>0</v>
      </c>
      <c r="OU89" s="13">
        <f t="shared" ref="OU89" si="553">OU84+OU85</f>
        <v>0</v>
      </c>
      <c r="OV89" s="13">
        <f t="shared" ref="OV89" si="554">OV84+OV85</f>
        <v>0</v>
      </c>
      <c r="OW89" s="13">
        <f t="shared" ref="OW89" si="555">OW84+OW85</f>
        <v>0</v>
      </c>
      <c r="OX89" s="13">
        <f t="shared" ref="OX89" si="556">OX84+OX85</f>
        <v>0</v>
      </c>
      <c r="OY89" s="13">
        <f t="shared" ref="OY89" si="557">OY84+OY85</f>
        <v>0</v>
      </c>
      <c r="OZ89" s="13">
        <f t="shared" ref="OZ89" si="558">OZ84+OZ85</f>
        <v>0</v>
      </c>
      <c r="PA89" s="13">
        <f t="shared" ref="PA89" si="559">PA84+PA85</f>
        <v>0</v>
      </c>
      <c r="PB89" s="13">
        <f t="shared" ref="PB89" si="560">PB84+PB85</f>
        <v>0</v>
      </c>
      <c r="PC89" s="13">
        <f t="shared" ref="PC89" si="561">PC84+PC85</f>
        <v>0</v>
      </c>
      <c r="PD89" s="13">
        <f t="shared" ref="PD89" si="562">PD84+PD85</f>
        <v>0</v>
      </c>
      <c r="PE89" s="13">
        <f t="shared" ref="PE89:PX89" si="563">PE84+PE85</f>
        <v>0</v>
      </c>
      <c r="PF89" s="13">
        <f t="shared" si="563"/>
        <v>0</v>
      </c>
      <c r="PG89" s="13">
        <f t="shared" si="563"/>
        <v>0</v>
      </c>
      <c r="PH89" s="13">
        <f t="shared" si="563"/>
        <v>0</v>
      </c>
      <c r="PI89" s="13">
        <f t="shared" si="563"/>
        <v>0</v>
      </c>
      <c r="PJ89" s="13">
        <f t="shared" si="563"/>
        <v>0</v>
      </c>
      <c r="PK89" s="13">
        <f t="shared" si="563"/>
        <v>0</v>
      </c>
      <c r="PL89" s="13">
        <f t="shared" si="563"/>
        <v>0</v>
      </c>
      <c r="PM89" s="13">
        <f t="shared" si="563"/>
        <v>0</v>
      </c>
      <c r="PN89" s="13">
        <f t="shared" si="563"/>
        <v>0</v>
      </c>
      <c r="PO89" s="13">
        <f t="shared" si="563"/>
        <v>0</v>
      </c>
      <c r="PP89" s="13">
        <f t="shared" si="563"/>
        <v>0</v>
      </c>
      <c r="PQ89" s="13">
        <f t="shared" si="563"/>
        <v>0</v>
      </c>
      <c r="PR89" s="13">
        <f t="shared" si="563"/>
        <v>0</v>
      </c>
      <c r="PS89" s="13">
        <f t="shared" si="563"/>
        <v>0</v>
      </c>
      <c r="PT89" s="13">
        <f t="shared" si="563"/>
        <v>0</v>
      </c>
      <c r="PU89" s="13">
        <f t="shared" si="563"/>
        <v>0</v>
      </c>
      <c r="PV89" s="13">
        <f t="shared" si="563"/>
        <v>0</v>
      </c>
      <c r="PW89" s="13">
        <f t="shared" si="563"/>
        <v>0</v>
      </c>
      <c r="PX89" s="13">
        <f t="shared" si="563"/>
        <v>0</v>
      </c>
      <c r="PY89" s="13">
        <f t="shared" ref="PY89" si="564">PY84+PY85</f>
        <v>0</v>
      </c>
      <c r="PZ89" s="13">
        <f t="shared" ref="PZ89" si="565">PZ84+PZ85</f>
        <v>0</v>
      </c>
      <c r="QA89" s="13">
        <f t="shared" ref="QA89" si="566">QA84+QA85</f>
        <v>0</v>
      </c>
      <c r="QB89" s="13">
        <f t="shared" ref="QB89" si="567">QB84+QB85</f>
        <v>0</v>
      </c>
      <c r="QC89" s="13">
        <f t="shared" ref="QC89" si="568">QC84+QC85</f>
        <v>0</v>
      </c>
      <c r="QD89" s="13">
        <f t="shared" ref="QD89" si="569">QD84+QD85</f>
        <v>0</v>
      </c>
      <c r="QE89" s="13">
        <f t="shared" ref="QE89" si="570">QE84+QE85</f>
        <v>0</v>
      </c>
      <c r="QF89" s="13">
        <f t="shared" ref="QF89" si="571">QF84+QF85</f>
        <v>0</v>
      </c>
      <c r="QG89" s="13">
        <f>ROW()</f>
        <v>89</v>
      </c>
      <c r="QH89" s="13"/>
      <c r="QN89" s="10"/>
      <c r="QP89" s="10"/>
      <c r="QQ89" s="10"/>
      <c r="QR89" s="10"/>
    </row>
    <row r="90" spans="10:463">
      <c r="J90" s="10">
        <f t="shared" si="222"/>
        <v>87</v>
      </c>
      <c r="K90" s="39" t="str">
        <f>IFERROR(IF(L90="","",IF(ISNUMBER(MATCH(HLOOKUP($J90,$MK$74:$QF$89,($QG$79-$QG$74+1),0),K$4:K89,0)),"",HLOOKUP($J90,$MK$74:$QF$89,($QG$79-$QG$74+1),0))),"")</f>
        <v/>
      </c>
      <c r="L90" s="40" t="str">
        <f t="shared" si="433"/>
        <v/>
      </c>
      <c r="M90" s="41" t="str">
        <f t="array" ref="M90">IFERROR(IF(HLOOKUP($J90,$MK$74:$QF$89,($QG$83-$QG$74+1),0)=0,"",HLOOKUP($J90,$MK$74:$QF$89,($QG$83-$QG$74+1),0)),0)</f>
        <v/>
      </c>
      <c r="N90" s="10"/>
      <c r="O90" s="10">
        <f t="shared" si="223"/>
        <v>87</v>
      </c>
      <c r="P90" s="39" t="str">
        <f>IFERROR(IF(Q90="","",IF(ISNUMBER(MATCH(HLOOKUP($T90,$MK$75:$OP$89,($QG$80-$QG$75+1),0),P$4:P89,0)),"",HLOOKUP($T90,$MK$75:$OP$89,($QG$80-$QG$75+1),0))),"")</f>
        <v/>
      </c>
      <c r="Q90" s="40" t="str">
        <f t="shared" si="434"/>
        <v/>
      </c>
      <c r="R90" s="41" t="str">
        <f t="array" ref="R90">IFERROR(IF(HLOOKUP($O90,$MK$75:$QF$89,($QG$89-$QG$75+1),0)=0,"",HLOOKUP($O90,$MK$75:$QF$89,($QG$89-$QG$75+1),0)),0)</f>
        <v/>
      </c>
      <c r="S90" s="10"/>
      <c r="T90" s="10">
        <f t="shared" si="224"/>
        <v>87</v>
      </c>
      <c r="U90" s="39" t="str">
        <f>IFERROR(IF(V90="","",IF(ISNUMBER(MATCH(HLOOKUP($O90,$MK$76:$QF$89,($QG$81-$QG$76+1),0),U$4:U89,0)),"",HLOOKUP($O90,$MK$76:$QF$89,($QG$81-$QG$76+1),0))),"")</f>
        <v/>
      </c>
      <c r="V90" s="40" t="str">
        <f t="shared" si="431"/>
        <v/>
      </c>
      <c r="W90" s="41" t="str">
        <f t="array" ref="W90">IFERROR(IF(HLOOKUP($T90,$MK$76:$QF$89,($QG$87-$QG$76+1),0)=0,"",HLOOKUP($T90,$MK$76:$QF$89,($QG$87-$QG$76+1),0)),0)</f>
        <v/>
      </c>
      <c r="Y90" s="9">
        <v>59</v>
      </c>
      <c r="Z90" s="39" t="str">
        <f>IFERROR(IF(AA90="","",IF(ISNUMBER(MATCH(VLOOKUP($Y91,$QN$4:$QQ$69,2,0),Z$31:Z89,0)),"",VLOOKUP($Y91,$QN$4:$QQ$69,2,0))),"")</f>
        <v/>
      </c>
      <c r="AA90" s="40" t="str">
        <f t="shared" si="428"/>
        <v/>
      </c>
      <c r="AB90" s="42" t="str">
        <f t="shared" si="429"/>
        <v/>
      </c>
      <c r="AC90" s="43" t="str">
        <f t="shared" si="430"/>
        <v/>
      </c>
      <c r="AM90" s="11" t="str">
        <f>'Euro 2016'!B70</f>
        <v>Quarterfinals</v>
      </c>
      <c r="AN90" s="11" t="str">
        <f>AN48&amp;AQ48&amp;AO48&amp;AR48</f>
        <v>Germany4Spain2</v>
      </c>
      <c r="AO90" s="12" t="str">
        <f>IF(AQ48&gt;AR48,AN48&amp;AO48,IF(AQ48&lt;AR48,AO48&amp;AN48))</f>
        <v>GermanySpain</v>
      </c>
      <c r="MH90" s="89"/>
      <c r="MI90" s="89"/>
      <c r="MJ90" s="89"/>
      <c r="MK90" s="13">
        <f t="shared" ref="MK90:NP90" si="572">IFERROR(IF($AL$69=0,1,IF($D$20="NO",1,IF(AND($AL$69=1,INDEX($AT$107:$MF$107,,MATCH(MK$3,$AT$3:$MF$3,0))=$AN$69,$D$20="YES"),1,IF(AND($D$20="YES",INDEX($AL$69=1,$AT$107:$MF$107,,MATCH(MK$3,$AT$3:$MF$3,0))&lt;&gt;$AN$69),0,1)))),0)</f>
        <v>1</v>
      </c>
      <c r="ML90" s="13">
        <f t="shared" si="572"/>
        <v>1</v>
      </c>
      <c r="MM90" s="13">
        <f t="shared" si="572"/>
        <v>1</v>
      </c>
      <c r="MN90" s="13">
        <f t="shared" si="572"/>
        <v>1</v>
      </c>
      <c r="MO90" s="13">
        <f t="shared" si="572"/>
        <v>1</v>
      </c>
      <c r="MP90" s="13">
        <f t="shared" si="572"/>
        <v>1</v>
      </c>
      <c r="MQ90" s="13">
        <f t="shared" si="572"/>
        <v>1</v>
      </c>
      <c r="MR90" s="13">
        <f t="shared" si="572"/>
        <v>1</v>
      </c>
      <c r="MS90" s="13">
        <f t="shared" si="572"/>
        <v>1</v>
      </c>
      <c r="MT90" s="13">
        <f t="shared" si="572"/>
        <v>1</v>
      </c>
      <c r="MU90" s="13">
        <f t="shared" si="572"/>
        <v>1</v>
      </c>
      <c r="MV90" s="13">
        <f t="shared" si="572"/>
        <v>1</v>
      </c>
      <c r="MW90" s="13">
        <f t="shared" si="572"/>
        <v>1</v>
      </c>
      <c r="MX90" s="13">
        <f t="shared" si="572"/>
        <v>1</v>
      </c>
      <c r="MY90" s="13">
        <f t="shared" si="572"/>
        <v>1</v>
      </c>
      <c r="MZ90" s="13">
        <f t="shared" si="572"/>
        <v>1</v>
      </c>
      <c r="NA90" s="13">
        <f t="shared" si="572"/>
        <v>1</v>
      </c>
      <c r="NB90" s="13">
        <f t="shared" si="572"/>
        <v>1</v>
      </c>
      <c r="NC90" s="13">
        <f t="shared" si="572"/>
        <v>1</v>
      </c>
      <c r="ND90" s="13">
        <f t="shared" si="572"/>
        <v>1</v>
      </c>
      <c r="NE90" s="13">
        <f t="shared" si="572"/>
        <v>1</v>
      </c>
      <c r="NF90" s="13">
        <f t="shared" si="572"/>
        <v>1</v>
      </c>
      <c r="NG90" s="13">
        <f t="shared" si="572"/>
        <v>1</v>
      </c>
      <c r="NH90" s="13">
        <f t="shared" si="572"/>
        <v>1</v>
      </c>
      <c r="NI90" s="13">
        <f t="shared" si="572"/>
        <v>1</v>
      </c>
      <c r="NJ90" s="13">
        <f t="shared" si="572"/>
        <v>1</v>
      </c>
      <c r="NK90" s="13">
        <f t="shared" si="572"/>
        <v>1</v>
      </c>
      <c r="NL90" s="13">
        <f t="shared" si="572"/>
        <v>1</v>
      </c>
      <c r="NM90" s="13">
        <f t="shared" si="572"/>
        <v>1</v>
      </c>
      <c r="NN90" s="13">
        <f t="shared" si="572"/>
        <v>1</v>
      </c>
      <c r="NO90" s="13">
        <f t="shared" si="572"/>
        <v>1</v>
      </c>
      <c r="NP90" s="13">
        <f t="shared" si="572"/>
        <v>1</v>
      </c>
      <c r="NQ90" s="13">
        <f t="shared" ref="NQ90:OV90" si="573">IFERROR(IF($AL$69=0,1,IF($D$20="NO",1,IF(AND($AL$69=1,INDEX($AT$107:$MF$107,,MATCH(NQ$3,$AT$3:$MF$3,0))=$AN$69,$D$20="YES"),1,IF(AND($D$20="YES",INDEX($AL$69=1,$AT$107:$MF$107,,MATCH(NQ$3,$AT$3:$MF$3,0))&lt;&gt;$AN$69),0,1)))),0)</f>
        <v>1</v>
      </c>
      <c r="NR90" s="13">
        <f t="shared" si="573"/>
        <v>1</v>
      </c>
      <c r="NS90" s="13">
        <f t="shared" si="573"/>
        <v>1</v>
      </c>
      <c r="NT90" s="13">
        <f t="shared" si="573"/>
        <v>1</v>
      </c>
      <c r="NU90" s="13">
        <f t="shared" si="573"/>
        <v>1</v>
      </c>
      <c r="NV90" s="13">
        <f t="shared" si="573"/>
        <v>1</v>
      </c>
      <c r="NW90" s="13">
        <f t="shared" si="573"/>
        <v>1</v>
      </c>
      <c r="NX90" s="13">
        <f t="shared" si="573"/>
        <v>1</v>
      </c>
      <c r="NY90" s="13">
        <f t="shared" si="573"/>
        <v>1</v>
      </c>
      <c r="NZ90" s="13">
        <f t="shared" si="573"/>
        <v>1</v>
      </c>
      <c r="OA90" s="13">
        <f t="shared" si="573"/>
        <v>1</v>
      </c>
      <c r="OB90" s="13">
        <f t="shared" si="573"/>
        <v>1</v>
      </c>
      <c r="OC90" s="13">
        <f t="shared" si="573"/>
        <v>1</v>
      </c>
      <c r="OD90" s="13">
        <f t="shared" si="573"/>
        <v>1</v>
      </c>
      <c r="OE90" s="13">
        <f t="shared" si="573"/>
        <v>1</v>
      </c>
      <c r="OF90" s="13">
        <f t="shared" si="573"/>
        <v>1</v>
      </c>
      <c r="OG90" s="13">
        <f t="shared" si="573"/>
        <v>1</v>
      </c>
      <c r="OH90" s="13">
        <f t="shared" si="573"/>
        <v>1</v>
      </c>
      <c r="OI90" s="13">
        <f t="shared" si="573"/>
        <v>1</v>
      </c>
      <c r="OJ90" s="13">
        <f t="shared" si="573"/>
        <v>1</v>
      </c>
      <c r="OK90" s="13">
        <f t="shared" si="573"/>
        <v>1</v>
      </c>
      <c r="OL90" s="13">
        <f t="shared" si="573"/>
        <v>1</v>
      </c>
      <c r="OM90" s="13">
        <f t="shared" si="573"/>
        <v>1</v>
      </c>
      <c r="ON90" s="13">
        <f t="shared" si="573"/>
        <v>1</v>
      </c>
      <c r="OO90" s="13">
        <f t="shared" si="573"/>
        <v>1</v>
      </c>
      <c r="OP90" s="13">
        <f t="shared" si="573"/>
        <v>1</v>
      </c>
      <c r="OQ90" s="13">
        <f t="shared" si="573"/>
        <v>1</v>
      </c>
      <c r="OR90" s="13">
        <f t="shared" si="573"/>
        <v>1</v>
      </c>
      <c r="OS90" s="13">
        <f t="shared" si="573"/>
        <v>1</v>
      </c>
      <c r="OT90" s="13">
        <f t="shared" si="573"/>
        <v>1</v>
      </c>
      <c r="OU90" s="13">
        <f t="shared" si="573"/>
        <v>1</v>
      </c>
      <c r="OV90" s="13">
        <f t="shared" si="573"/>
        <v>1</v>
      </c>
      <c r="OW90" s="13">
        <f t="shared" ref="OW90:QF90" si="574">IFERROR(IF($AL$69=0,1,IF($D$20="NO",1,IF(AND($AL$69=1,INDEX($AT$107:$MF$107,,MATCH(OW$3,$AT$3:$MF$3,0))=$AN$69,$D$20="YES"),1,IF(AND($D$20="YES",INDEX($AL$69=1,$AT$107:$MF$107,,MATCH(OW$3,$AT$3:$MF$3,0))&lt;&gt;$AN$69),0,1)))),0)</f>
        <v>1</v>
      </c>
      <c r="OX90" s="13">
        <f t="shared" si="574"/>
        <v>1</v>
      </c>
      <c r="OY90" s="13">
        <f t="shared" si="574"/>
        <v>1</v>
      </c>
      <c r="OZ90" s="13">
        <f t="shared" si="574"/>
        <v>1</v>
      </c>
      <c r="PA90" s="13">
        <f t="shared" si="574"/>
        <v>1</v>
      </c>
      <c r="PB90" s="13">
        <f t="shared" si="574"/>
        <v>1</v>
      </c>
      <c r="PC90" s="13">
        <f t="shared" si="574"/>
        <v>1</v>
      </c>
      <c r="PD90" s="13">
        <f t="shared" si="574"/>
        <v>1</v>
      </c>
      <c r="PE90" s="13">
        <f t="shared" si="574"/>
        <v>1</v>
      </c>
      <c r="PF90" s="13">
        <f t="shared" si="574"/>
        <v>1</v>
      </c>
      <c r="PG90" s="13">
        <f t="shared" si="574"/>
        <v>1</v>
      </c>
      <c r="PH90" s="13">
        <f t="shared" si="574"/>
        <v>1</v>
      </c>
      <c r="PI90" s="13">
        <f t="shared" si="574"/>
        <v>1</v>
      </c>
      <c r="PJ90" s="13">
        <f t="shared" si="574"/>
        <v>1</v>
      </c>
      <c r="PK90" s="13">
        <f t="shared" si="574"/>
        <v>1</v>
      </c>
      <c r="PL90" s="13">
        <f t="shared" si="574"/>
        <v>1</v>
      </c>
      <c r="PM90" s="13">
        <f t="shared" si="574"/>
        <v>1</v>
      </c>
      <c r="PN90" s="13">
        <f t="shared" si="574"/>
        <v>1</v>
      </c>
      <c r="PO90" s="13">
        <f t="shared" si="574"/>
        <v>1</v>
      </c>
      <c r="PP90" s="13">
        <f t="shared" si="574"/>
        <v>1</v>
      </c>
      <c r="PQ90" s="13">
        <f t="shared" si="574"/>
        <v>1</v>
      </c>
      <c r="PR90" s="13">
        <f t="shared" si="574"/>
        <v>1</v>
      </c>
      <c r="PS90" s="13">
        <f t="shared" si="574"/>
        <v>1</v>
      </c>
      <c r="PT90" s="13">
        <f t="shared" si="574"/>
        <v>1</v>
      </c>
      <c r="PU90" s="13">
        <f t="shared" si="574"/>
        <v>1</v>
      </c>
      <c r="PV90" s="13">
        <f t="shared" si="574"/>
        <v>1</v>
      </c>
      <c r="PW90" s="13">
        <f t="shared" si="574"/>
        <v>1</v>
      </c>
      <c r="PX90" s="13">
        <f t="shared" si="574"/>
        <v>1</v>
      </c>
      <c r="PY90" s="13">
        <f t="shared" si="574"/>
        <v>1</v>
      </c>
      <c r="PZ90" s="13">
        <f t="shared" si="574"/>
        <v>1</v>
      </c>
      <c r="QA90" s="13">
        <f t="shared" si="574"/>
        <v>1</v>
      </c>
      <c r="QB90" s="13">
        <f t="shared" si="574"/>
        <v>1</v>
      </c>
      <c r="QC90" s="13">
        <f t="shared" si="574"/>
        <v>1</v>
      </c>
      <c r="QD90" s="13">
        <f t="shared" si="574"/>
        <v>1</v>
      </c>
      <c r="QE90" s="13">
        <f t="shared" si="574"/>
        <v>1</v>
      </c>
      <c r="QF90" s="13">
        <f t="shared" si="574"/>
        <v>1</v>
      </c>
      <c r="QG90" s="13"/>
      <c r="QH90" s="13"/>
      <c r="QN90" s="10"/>
      <c r="QP90" s="10"/>
      <c r="QQ90" s="10"/>
      <c r="QR90" s="10"/>
    </row>
    <row r="91" spans="10:463">
      <c r="J91" s="10">
        <f t="shared" si="222"/>
        <v>88</v>
      </c>
      <c r="K91" s="39" t="str">
        <f>IFERROR(IF(L91="","",IF(ISNUMBER(MATCH(HLOOKUP($J91,$MK$74:$QF$89,($QG$79-$QG$74+1),0),K$4:K90,0)),"",HLOOKUP($J91,$MK$74:$QF$89,($QG$79-$QG$74+1),0))),"")</f>
        <v/>
      </c>
      <c r="L91" s="40" t="str">
        <f t="shared" si="433"/>
        <v/>
      </c>
      <c r="M91" s="41" t="str">
        <f t="array" ref="M91">IFERROR(IF(HLOOKUP($J91,$MK$74:$QF$89,($QG$83-$QG$74+1),0)=0,"",HLOOKUP($J91,$MK$74:$QF$89,($QG$83-$QG$74+1),0)),0)</f>
        <v/>
      </c>
      <c r="N91" s="10"/>
      <c r="O91" s="10">
        <f t="shared" si="223"/>
        <v>88</v>
      </c>
      <c r="P91" s="39" t="str">
        <f>IFERROR(IF(Q91="","",IF(ISNUMBER(MATCH(HLOOKUP($T91,$MK$75:$OP$89,($QG$80-$QG$75+1),0),P$4:P90,0)),"",HLOOKUP($T91,$MK$75:$OP$89,($QG$80-$QG$75+1),0))),"")</f>
        <v/>
      </c>
      <c r="Q91" s="40" t="str">
        <f t="shared" si="434"/>
        <v/>
      </c>
      <c r="R91" s="41" t="str">
        <f t="array" ref="R91">IFERROR(IF(HLOOKUP($O91,$MK$75:$QF$89,($QG$89-$QG$75+1),0)=0,"",HLOOKUP($O91,$MK$75:$QF$89,($QG$89-$QG$75+1),0)),0)</f>
        <v/>
      </c>
      <c r="S91" s="10"/>
      <c r="T91" s="10">
        <f t="shared" si="224"/>
        <v>88</v>
      </c>
      <c r="U91" s="39" t="str">
        <f>IFERROR(IF(V91="","",IF(ISNUMBER(MATCH(HLOOKUP($O91,$MK$76:$QF$89,($QG$81-$QG$76+1),0),U$4:U90,0)),"",HLOOKUP($O91,$MK$76:$QF$89,($QG$81-$QG$76+1),0))),"")</f>
        <v/>
      </c>
      <c r="V91" s="40" t="str">
        <f t="shared" si="431"/>
        <v/>
      </c>
      <c r="W91" s="41" t="str">
        <f t="array" ref="W91">IFERROR(IF(HLOOKUP($T91,$MK$76:$QF$89,($QG$87-$QG$76+1),0)=0,"",HLOOKUP($T91,$MK$76:$QF$89,($QG$87-$QG$76+1),0)),0)</f>
        <v/>
      </c>
      <c r="Y91" s="9">
        <v>60</v>
      </c>
      <c r="Z91" s="39" t="str">
        <f>IFERROR(IF(AA91="","",IF(ISNUMBER(MATCH(VLOOKUP($Y92,$QN$4:$QQ$69,2,0),Z$31:Z90,0)),"",VLOOKUP($Y92,$QN$4:$QQ$69,2,0))),"")</f>
        <v/>
      </c>
      <c r="AA91" s="40" t="str">
        <f t="shared" si="428"/>
        <v/>
      </c>
      <c r="AB91" s="42" t="str">
        <f t="shared" si="429"/>
        <v/>
      </c>
      <c r="AC91" s="43" t="str">
        <f t="shared" si="430"/>
        <v/>
      </c>
      <c r="AN91" s="11" t="str">
        <f>AN49&amp;AQ49&amp;AO49&amp;AR49</f>
        <v>Wales3Republic of Ireland1</v>
      </c>
      <c r="AO91" s="12" t="str">
        <f>IF(AQ49&gt;AR49,AN49&amp;AO49,IF(AQ49&lt;AR49,AO49&amp;AN49))</f>
        <v>WalesRepublic of Ireland</v>
      </c>
      <c r="MH91" s="89"/>
      <c r="MI91" s="89"/>
      <c r="MJ91" s="89"/>
      <c r="MK91" s="13">
        <f>IF(MK77&lt;&gt;"",1,0)</f>
        <v>0</v>
      </c>
      <c r="ML91" s="13">
        <f t="shared" ref="ML91:OW91" si="575">IF(ML77&lt;&gt;"",1,0)</f>
        <v>0</v>
      </c>
      <c r="MM91" s="13">
        <f t="shared" si="575"/>
        <v>0</v>
      </c>
      <c r="MN91" s="13">
        <f t="shared" si="575"/>
        <v>0</v>
      </c>
      <c r="MO91" s="13">
        <f t="shared" si="575"/>
        <v>0</v>
      </c>
      <c r="MP91" s="13">
        <f t="shared" si="575"/>
        <v>0</v>
      </c>
      <c r="MQ91" s="13">
        <f t="shared" si="575"/>
        <v>0</v>
      </c>
      <c r="MR91" s="13">
        <f t="shared" si="575"/>
        <v>0</v>
      </c>
      <c r="MS91" s="13">
        <f t="shared" si="575"/>
        <v>0</v>
      </c>
      <c r="MT91" s="13">
        <f t="shared" si="575"/>
        <v>0</v>
      </c>
      <c r="MU91" s="13">
        <f t="shared" si="575"/>
        <v>0</v>
      </c>
      <c r="MV91" s="13">
        <f t="shared" si="575"/>
        <v>0</v>
      </c>
      <c r="MW91" s="13">
        <f t="shared" si="575"/>
        <v>0</v>
      </c>
      <c r="MX91" s="13">
        <f t="shared" si="575"/>
        <v>0</v>
      </c>
      <c r="MY91" s="13">
        <f t="shared" si="575"/>
        <v>0</v>
      </c>
      <c r="MZ91" s="13">
        <f t="shared" si="575"/>
        <v>0</v>
      </c>
      <c r="NA91" s="13">
        <f t="shared" si="575"/>
        <v>0</v>
      </c>
      <c r="NB91" s="13">
        <f t="shared" si="575"/>
        <v>0</v>
      </c>
      <c r="NC91" s="13">
        <f t="shared" si="575"/>
        <v>0</v>
      </c>
      <c r="ND91" s="13">
        <f t="shared" si="575"/>
        <v>0</v>
      </c>
      <c r="NE91" s="13">
        <f t="shared" si="575"/>
        <v>0</v>
      </c>
      <c r="NF91" s="13">
        <f t="shared" si="575"/>
        <v>0</v>
      </c>
      <c r="NG91" s="13">
        <f t="shared" si="575"/>
        <v>0</v>
      </c>
      <c r="NH91" s="13">
        <f t="shared" si="575"/>
        <v>0</v>
      </c>
      <c r="NI91" s="13">
        <f t="shared" si="575"/>
        <v>0</v>
      </c>
      <c r="NJ91" s="13">
        <f t="shared" si="575"/>
        <v>0</v>
      </c>
      <c r="NK91" s="13">
        <f t="shared" si="575"/>
        <v>0</v>
      </c>
      <c r="NL91" s="13">
        <f t="shared" si="575"/>
        <v>0</v>
      </c>
      <c r="NM91" s="13">
        <f t="shared" si="575"/>
        <v>0</v>
      </c>
      <c r="NN91" s="13">
        <f t="shared" si="575"/>
        <v>0</v>
      </c>
      <c r="NO91" s="13">
        <f t="shared" si="575"/>
        <v>0</v>
      </c>
      <c r="NP91" s="13">
        <f t="shared" si="575"/>
        <v>0</v>
      </c>
      <c r="NQ91" s="13">
        <f t="shared" si="575"/>
        <v>0</v>
      </c>
      <c r="NR91" s="13">
        <f t="shared" si="575"/>
        <v>0</v>
      </c>
      <c r="NS91" s="13">
        <f t="shared" si="575"/>
        <v>0</v>
      </c>
      <c r="NT91" s="13">
        <f t="shared" si="575"/>
        <v>0</v>
      </c>
      <c r="NU91" s="13">
        <f t="shared" si="575"/>
        <v>0</v>
      </c>
      <c r="NV91" s="13">
        <f t="shared" si="575"/>
        <v>0</v>
      </c>
      <c r="NW91" s="13">
        <f t="shared" si="575"/>
        <v>0</v>
      </c>
      <c r="NX91" s="13">
        <f t="shared" si="575"/>
        <v>0</v>
      </c>
      <c r="NY91" s="13">
        <f t="shared" si="575"/>
        <v>0</v>
      </c>
      <c r="NZ91" s="13">
        <f t="shared" si="575"/>
        <v>0</v>
      </c>
      <c r="OA91" s="13">
        <f t="shared" si="575"/>
        <v>0</v>
      </c>
      <c r="OB91" s="13">
        <f t="shared" si="575"/>
        <v>0</v>
      </c>
      <c r="OC91" s="13">
        <f t="shared" si="575"/>
        <v>0</v>
      </c>
      <c r="OD91" s="13">
        <f t="shared" si="575"/>
        <v>0</v>
      </c>
      <c r="OE91" s="13">
        <f t="shared" si="575"/>
        <v>0</v>
      </c>
      <c r="OF91" s="13">
        <f t="shared" si="575"/>
        <v>0</v>
      </c>
      <c r="OG91" s="13">
        <f t="shared" si="575"/>
        <v>0</v>
      </c>
      <c r="OH91" s="13">
        <f t="shared" si="575"/>
        <v>0</v>
      </c>
      <c r="OI91" s="13">
        <f t="shared" si="575"/>
        <v>0</v>
      </c>
      <c r="OJ91" s="13">
        <f t="shared" si="575"/>
        <v>0</v>
      </c>
      <c r="OK91" s="13">
        <f t="shared" si="575"/>
        <v>0</v>
      </c>
      <c r="OL91" s="13">
        <f t="shared" si="575"/>
        <v>0</v>
      </c>
      <c r="OM91" s="13">
        <f t="shared" si="575"/>
        <v>0</v>
      </c>
      <c r="ON91" s="13">
        <f t="shared" si="575"/>
        <v>0</v>
      </c>
      <c r="OO91" s="13">
        <f t="shared" si="575"/>
        <v>0</v>
      </c>
      <c r="OP91" s="13">
        <f t="shared" si="575"/>
        <v>0</v>
      </c>
      <c r="OQ91" s="13">
        <f t="shared" si="575"/>
        <v>0</v>
      </c>
      <c r="OR91" s="13">
        <f t="shared" si="575"/>
        <v>0</v>
      </c>
      <c r="OS91" s="13">
        <f t="shared" si="575"/>
        <v>0</v>
      </c>
      <c r="OT91" s="13">
        <f t="shared" si="575"/>
        <v>0</v>
      </c>
      <c r="OU91" s="13">
        <f t="shared" si="575"/>
        <v>0</v>
      </c>
      <c r="OV91" s="13">
        <f t="shared" si="575"/>
        <v>0</v>
      </c>
      <c r="OW91" s="13">
        <f t="shared" si="575"/>
        <v>0</v>
      </c>
      <c r="OX91" s="13">
        <f t="shared" ref="OX91:QF91" si="576">IF(OX77&lt;&gt;"",1,0)</f>
        <v>0</v>
      </c>
      <c r="OY91" s="13">
        <f t="shared" si="576"/>
        <v>0</v>
      </c>
      <c r="OZ91" s="13">
        <f t="shared" si="576"/>
        <v>0</v>
      </c>
      <c r="PA91" s="13">
        <f t="shared" si="576"/>
        <v>0</v>
      </c>
      <c r="PB91" s="13">
        <f t="shared" si="576"/>
        <v>0</v>
      </c>
      <c r="PC91" s="13">
        <f t="shared" si="576"/>
        <v>0</v>
      </c>
      <c r="PD91" s="13">
        <f t="shared" si="576"/>
        <v>0</v>
      </c>
      <c r="PE91" s="13">
        <f t="shared" si="576"/>
        <v>0</v>
      </c>
      <c r="PF91" s="13">
        <f t="shared" si="576"/>
        <v>0</v>
      </c>
      <c r="PG91" s="13">
        <f t="shared" si="576"/>
        <v>0</v>
      </c>
      <c r="PH91" s="13">
        <f t="shared" si="576"/>
        <v>0</v>
      </c>
      <c r="PI91" s="13">
        <f t="shared" si="576"/>
        <v>0</v>
      </c>
      <c r="PJ91" s="13">
        <f t="shared" si="576"/>
        <v>0</v>
      </c>
      <c r="PK91" s="13">
        <f t="shared" si="576"/>
        <v>0</v>
      </c>
      <c r="PL91" s="13">
        <f t="shared" si="576"/>
        <v>0</v>
      </c>
      <c r="PM91" s="13">
        <f t="shared" si="576"/>
        <v>0</v>
      </c>
      <c r="PN91" s="13">
        <f t="shared" si="576"/>
        <v>0</v>
      </c>
      <c r="PO91" s="13">
        <f t="shared" si="576"/>
        <v>0</v>
      </c>
      <c r="PP91" s="13">
        <f t="shared" si="576"/>
        <v>0</v>
      </c>
      <c r="PQ91" s="13">
        <f t="shared" si="576"/>
        <v>0</v>
      </c>
      <c r="PR91" s="13">
        <f t="shared" si="576"/>
        <v>0</v>
      </c>
      <c r="PS91" s="13">
        <f t="shared" si="576"/>
        <v>0</v>
      </c>
      <c r="PT91" s="13">
        <f t="shared" si="576"/>
        <v>0</v>
      </c>
      <c r="PU91" s="13">
        <f t="shared" si="576"/>
        <v>0</v>
      </c>
      <c r="PV91" s="13">
        <f t="shared" si="576"/>
        <v>0</v>
      </c>
      <c r="PW91" s="13">
        <f t="shared" si="576"/>
        <v>0</v>
      </c>
      <c r="PX91" s="13">
        <f t="shared" si="576"/>
        <v>0</v>
      </c>
      <c r="PY91" s="13">
        <f t="shared" si="576"/>
        <v>0</v>
      </c>
      <c r="PZ91" s="13">
        <f t="shared" si="576"/>
        <v>0</v>
      </c>
      <c r="QA91" s="13">
        <f t="shared" si="576"/>
        <v>0</v>
      </c>
      <c r="QB91" s="13">
        <f t="shared" si="576"/>
        <v>0</v>
      </c>
      <c r="QC91" s="13">
        <f t="shared" si="576"/>
        <v>0</v>
      </c>
      <c r="QD91" s="13">
        <f t="shared" si="576"/>
        <v>0</v>
      </c>
      <c r="QE91" s="13">
        <f t="shared" si="576"/>
        <v>0</v>
      </c>
      <c r="QF91" s="13">
        <f t="shared" si="576"/>
        <v>0</v>
      </c>
      <c r="QG91" s="13"/>
      <c r="QH91" s="13">
        <f>SUM(MK91:QF91)</f>
        <v>0</v>
      </c>
      <c r="QN91" s="10"/>
      <c r="QP91" s="10"/>
      <c r="QQ91" s="10"/>
      <c r="QR91" s="10"/>
    </row>
    <row r="92" spans="10:463">
      <c r="J92" s="10">
        <f t="shared" si="222"/>
        <v>89</v>
      </c>
      <c r="K92" s="39" t="str">
        <f>IFERROR(IF(L92="","",IF(ISNUMBER(MATCH(HLOOKUP($J92,$MK$74:$QF$89,($QG$79-$QG$74+1),0),K$4:K91,0)),"",HLOOKUP($J92,$MK$74:$QF$89,($QG$79-$QG$74+1),0))),"")</f>
        <v/>
      </c>
      <c r="L92" s="40" t="str">
        <f t="shared" si="433"/>
        <v/>
      </c>
      <c r="M92" s="41" t="str">
        <f t="array" ref="M92">IFERROR(IF(HLOOKUP($J92,$MK$74:$QF$89,($QG$83-$QG$74+1),0)=0,"",HLOOKUP($J92,$MK$74:$QF$89,($QG$83-$QG$74+1),0)),0)</f>
        <v/>
      </c>
      <c r="N92" s="10"/>
      <c r="O92" s="10">
        <f t="shared" si="223"/>
        <v>89</v>
      </c>
      <c r="P92" s="39" t="str">
        <f>IFERROR(IF(Q92="","",IF(ISNUMBER(MATCH(HLOOKUP($T92,$MK$75:$OP$89,($QG$80-$QG$75+1),0),P$4:P91,0)),"",HLOOKUP($T92,$MK$75:$OP$89,($QG$80-$QG$75+1),0))),"")</f>
        <v/>
      </c>
      <c r="Q92" s="40" t="str">
        <f t="shared" si="434"/>
        <v/>
      </c>
      <c r="R92" s="41" t="str">
        <f t="array" ref="R92">IFERROR(IF(HLOOKUP($O92,$MK$75:$QF$89,($QG$89-$QG$75+1),0)=0,"",HLOOKUP($O92,$MK$75:$QF$89,($QG$89-$QG$75+1),0)),0)</f>
        <v/>
      </c>
      <c r="S92" s="10"/>
      <c r="T92" s="10">
        <f t="shared" si="224"/>
        <v>89</v>
      </c>
      <c r="U92" s="39" t="str">
        <f>IFERROR(IF(V92="","",IF(ISNUMBER(MATCH(HLOOKUP($O92,$MK$76:$QF$89,($QG$81-$QG$76+1),0),U$4:U91,0)),"",HLOOKUP($O92,$MK$76:$QF$89,($QG$81-$QG$76+1),0))),"")</f>
        <v/>
      </c>
      <c r="V92" s="40" t="str">
        <f t="shared" si="431"/>
        <v/>
      </c>
      <c r="W92" s="41" t="str">
        <f t="array" ref="W92">IFERROR(IF(HLOOKUP($T92,$MK$76:$QF$89,($QG$87-$QG$76+1),0)=0,"",HLOOKUP($T92,$MK$76:$QF$89,($QG$87-$QG$76+1),0)),0)</f>
        <v/>
      </c>
      <c r="Y92" s="9">
        <v>61</v>
      </c>
      <c r="Z92" s="39" t="str">
        <f>IFERROR(IF(AA92="","",IF(ISNUMBER(MATCH(VLOOKUP($Y93,$QN$4:$QQ$69,2,0),Z$31:Z91,0)),"",VLOOKUP($Y93,$QN$4:$QQ$69,2,0))),"")</f>
        <v/>
      </c>
      <c r="AA92" s="40" t="str">
        <f t="shared" si="428"/>
        <v/>
      </c>
      <c r="AB92" s="42" t="str">
        <f t="shared" si="429"/>
        <v/>
      </c>
      <c r="AC92" s="43" t="str">
        <f t="shared" si="430"/>
        <v/>
      </c>
      <c r="AN92" s="11" t="str">
        <f>AN50&amp;AQ50&amp;AO50&amp;AR50</f>
        <v>Northern Ireland2Italy0</v>
      </c>
      <c r="AO92" s="12" t="str">
        <f>IF(AQ50&gt;AR50,AN50&amp;AO50,IF(AQ50&lt;AR50,AO50&amp;AN50))</f>
        <v>Northern IrelandItaly</v>
      </c>
      <c r="MH92" s="90"/>
      <c r="MI92" s="90"/>
      <c r="MJ92" s="90"/>
      <c r="QG92" s="13"/>
      <c r="QH92" s="13"/>
      <c r="QN92" s="10"/>
      <c r="QP92" s="10"/>
      <c r="QQ92" s="10"/>
      <c r="QR92" s="10"/>
    </row>
    <row r="93" spans="10:463">
      <c r="J93" s="10">
        <f t="shared" si="222"/>
        <v>90</v>
      </c>
      <c r="K93" s="39" t="str">
        <f>IFERROR(IF(L93="","",IF(ISNUMBER(MATCH(HLOOKUP($J93,$MK$74:$QF$89,($QG$79-$QG$74+1),0),K$4:K92,0)),"",HLOOKUP($J93,$MK$74:$QF$89,($QG$79-$QG$74+1),0))),"")</f>
        <v/>
      </c>
      <c r="L93" s="40" t="str">
        <f t="shared" si="433"/>
        <v/>
      </c>
      <c r="M93" s="41" t="str">
        <f t="array" ref="M93">IFERROR(IF(HLOOKUP($J93,$MK$74:$QF$89,($QG$83-$QG$74+1),0)=0,"",HLOOKUP($J93,$MK$74:$QF$89,($QG$83-$QG$74+1),0)),0)</f>
        <v/>
      </c>
      <c r="N93" s="10"/>
      <c r="O93" s="10">
        <f t="shared" si="223"/>
        <v>90</v>
      </c>
      <c r="P93" s="39" t="str">
        <f>IFERROR(IF(Q93="","",IF(ISNUMBER(MATCH(HLOOKUP($T93,$MK$75:$OP$89,($QG$80-$QG$75+1),0),P$4:P92,0)),"",HLOOKUP($T93,$MK$75:$OP$89,($QG$80-$QG$75+1),0))),"")</f>
        <v/>
      </c>
      <c r="Q93" s="40" t="str">
        <f t="shared" si="434"/>
        <v/>
      </c>
      <c r="R93" s="41" t="str">
        <f t="array" ref="R93">IFERROR(IF(HLOOKUP($O93,$MK$75:$QF$89,($QG$89-$QG$75+1),0)=0,"",HLOOKUP($O93,$MK$75:$QF$89,($QG$89-$QG$75+1),0)),0)</f>
        <v/>
      </c>
      <c r="S93" s="10"/>
      <c r="T93" s="10">
        <f t="shared" si="224"/>
        <v>90</v>
      </c>
      <c r="U93" s="39" t="str">
        <f>IFERROR(IF(V93="","",IF(ISNUMBER(MATCH(HLOOKUP($O93,$MK$76:$QF$89,($QG$81-$QG$76+1),0),U$4:U92,0)),"",HLOOKUP($O93,$MK$76:$QF$89,($QG$81-$QG$76+1),0))),"")</f>
        <v/>
      </c>
      <c r="V93" s="40" t="str">
        <f t="shared" si="431"/>
        <v/>
      </c>
      <c r="W93" s="41" t="str">
        <f t="array" ref="W93">IFERROR(IF(HLOOKUP($T93,$MK$76:$QF$89,($QG$87-$QG$76+1),0)=0,"",HLOOKUP($T93,$MK$76:$QF$89,($QG$87-$QG$76+1),0)),0)</f>
        <v/>
      </c>
      <c r="Y93" s="9">
        <v>62</v>
      </c>
      <c r="Z93" s="39" t="str">
        <f>IFERROR(IF(AA93="","",IF(ISNUMBER(MATCH(VLOOKUP($Y94,$QN$4:$QQ$69,2,0),Z$31:Z92,0)),"",VLOOKUP($Y94,$QN$4:$QQ$69,2,0))),"")</f>
        <v/>
      </c>
      <c r="AA93" s="40" t="str">
        <f t="shared" si="428"/>
        <v/>
      </c>
      <c r="AB93" s="42" t="str">
        <f t="shared" si="429"/>
        <v/>
      </c>
      <c r="AC93" s="43" t="str">
        <f t="shared" si="430"/>
        <v/>
      </c>
      <c r="AN93" s="11" t="str">
        <f>AN51&amp;AQ51&amp;AO51&amp;AR51</f>
        <v>Czech Republic3Portugal2</v>
      </c>
      <c r="AO93" s="12" t="str">
        <f>IF(AQ51&gt;AR51,AN51&amp;AO51,IF(AQ51&lt;AR51,AO51&amp;AN51))</f>
        <v>Czech RepublicPortugal</v>
      </c>
      <c r="QG93" s="13"/>
      <c r="QH93" s="13"/>
      <c r="QN93" s="10"/>
      <c r="QP93" s="10"/>
      <c r="QQ93" s="10"/>
      <c r="QR93" s="10"/>
    </row>
    <row r="94" spans="10:463">
      <c r="J94" s="10">
        <f t="shared" si="222"/>
        <v>91</v>
      </c>
      <c r="K94" s="39" t="str">
        <f>IFERROR(IF(L94="","",IF(ISNUMBER(MATCH(HLOOKUP($J94,$MK$74:$QF$89,($QG$79-$QG$74+1),0),K$4:K93,0)),"",HLOOKUP($J94,$MK$74:$QF$89,($QG$79-$QG$74+1),0))),"")</f>
        <v/>
      </c>
      <c r="L94" s="40" t="str">
        <f t="shared" si="433"/>
        <v/>
      </c>
      <c r="M94" s="41" t="str">
        <f t="array" ref="M94">IFERROR(IF(HLOOKUP($J94,$MK$74:$QF$89,($QG$83-$QG$74+1),0)=0,"",HLOOKUP($J94,$MK$74:$QF$89,($QG$83-$QG$74+1),0)),0)</f>
        <v/>
      </c>
      <c r="N94" s="10"/>
      <c r="O94" s="10">
        <f t="shared" si="223"/>
        <v>91</v>
      </c>
      <c r="P94" s="39" t="str">
        <f>IFERROR(IF(Q94="","",IF(ISNUMBER(MATCH(HLOOKUP($T94,$MK$75:$OP$89,($QG$80-$QG$75+1),0),P$4:P93,0)),"",HLOOKUP($T94,$MK$75:$OP$89,($QG$80-$QG$75+1),0))),"")</f>
        <v/>
      </c>
      <c r="Q94" s="40" t="str">
        <f t="shared" si="434"/>
        <v/>
      </c>
      <c r="R94" s="41" t="str">
        <f t="array" ref="R94">IFERROR(IF(HLOOKUP($O94,$MK$75:$QF$89,($QG$89-$QG$75+1),0)=0,"",HLOOKUP($O94,$MK$75:$QF$89,($QG$89-$QG$75+1),0)),0)</f>
        <v/>
      </c>
      <c r="S94" s="10"/>
      <c r="T94" s="10">
        <f t="shared" si="224"/>
        <v>91</v>
      </c>
      <c r="U94" s="39" t="str">
        <f>IFERROR(IF(V94="","",IF(ISNUMBER(MATCH(HLOOKUP($O94,$MK$76:$QF$89,($QG$81-$QG$76+1),0),U$4:U93,0)),"",HLOOKUP($O94,$MK$76:$QF$89,($QG$81-$QG$76+1),0))),"")</f>
        <v/>
      </c>
      <c r="V94" s="40" t="str">
        <f t="shared" si="431"/>
        <v/>
      </c>
      <c r="W94" s="41" t="str">
        <f t="array" ref="W94">IFERROR(IF(HLOOKUP($T94,$MK$76:$QF$89,($QG$87-$QG$76+1),0)=0,"",HLOOKUP($T94,$MK$76:$QF$89,($QG$87-$QG$76+1),0)),0)</f>
        <v/>
      </c>
      <c r="Y94" s="9">
        <v>63</v>
      </c>
      <c r="Z94" s="39" t="str">
        <f>IFERROR(IF(AA94="","",IF(ISNUMBER(MATCH(VLOOKUP($Y95,$QN$4:$QQ$69,2,0),Z$31:Z93,0)),"",VLOOKUP($Y95,$QN$4:$QQ$69,2,0))),"")</f>
        <v/>
      </c>
      <c r="AA94" s="40" t="str">
        <f t="shared" si="428"/>
        <v/>
      </c>
      <c r="AB94" s="42" t="str">
        <f t="shared" si="429"/>
        <v/>
      </c>
      <c r="AC94" s="43" t="str">
        <f t="shared" si="430"/>
        <v/>
      </c>
      <c r="AN94" s="12" t="str">
        <f>AO48&amp;AR48&amp;AN48&amp;AQ48</f>
        <v>Spain2Germany4</v>
      </c>
      <c r="QG94" s="13"/>
      <c r="QH94" s="13"/>
      <c r="QN94" s="10"/>
      <c r="QP94" s="10"/>
      <c r="QQ94" s="10"/>
      <c r="QR94" s="10"/>
      <c r="QS94" s="10"/>
      <c r="QT94" s="10"/>
      <c r="QU94" s="10"/>
    </row>
    <row r="95" spans="10:463">
      <c r="J95" s="10">
        <f t="shared" si="222"/>
        <v>92</v>
      </c>
      <c r="K95" s="39" t="str">
        <f>IFERROR(IF(L95="","",IF(ISNUMBER(MATCH(HLOOKUP($J95,$MK$74:$QF$89,($QG$79-$QG$74+1),0),K$4:K94,0)),"",HLOOKUP($J95,$MK$74:$QF$89,($QG$79-$QG$74+1),0))),"")</f>
        <v/>
      </c>
      <c r="L95" s="40" t="str">
        <f t="shared" si="433"/>
        <v/>
      </c>
      <c r="M95" s="41" t="str">
        <f t="array" ref="M95">IFERROR(IF(HLOOKUP($J95,$MK$74:$QF$89,($QG$83-$QG$74+1),0)=0,"",HLOOKUP($J95,$MK$74:$QF$89,($QG$83-$QG$74+1),0)),0)</f>
        <v/>
      </c>
      <c r="N95" s="10"/>
      <c r="O95" s="10">
        <f t="shared" si="223"/>
        <v>92</v>
      </c>
      <c r="P95" s="39" t="str">
        <f>IFERROR(IF(Q95="","",IF(ISNUMBER(MATCH(HLOOKUP($T95,$MK$75:$OP$89,($QG$80-$QG$75+1),0),P$4:P94,0)),"",HLOOKUP($T95,$MK$75:$OP$89,($QG$80-$QG$75+1),0))),"")</f>
        <v/>
      </c>
      <c r="Q95" s="40" t="str">
        <f t="shared" si="434"/>
        <v/>
      </c>
      <c r="R95" s="41" t="str">
        <f t="array" ref="R95">IFERROR(IF(HLOOKUP($O95,$MK$75:$QF$89,($QG$89-$QG$75+1),0)=0,"",HLOOKUP($O95,$MK$75:$QF$89,($QG$89-$QG$75+1),0)),0)</f>
        <v/>
      </c>
      <c r="S95" s="10"/>
      <c r="T95" s="10">
        <f t="shared" si="224"/>
        <v>92</v>
      </c>
      <c r="U95" s="39" t="str">
        <f>IFERROR(IF(V95="","",IF(ISNUMBER(MATCH(HLOOKUP($O95,$MK$76:$QF$89,($QG$81-$QG$76+1),0),U$4:U94,0)),"",HLOOKUP($O95,$MK$76:$QF$89,($QG$81-$QG$76+1),0))),"")</f>
        <v/>
      </c>
      <c r="V95" s="40" t="str">
        <f t="shared" si="431"/>
        <v/>
      </c>
      <c r="W95" s="41" t="str">
        <f t="array" ref="W95">IFERROR(IF(HLOOKUP($T95,$MK$76:$QF$89,($QG$87-$QG$76+1),0)=0,"",HLOOKUP($T95,$MK$76:$QF$89,($QG$87-$QG$76+1),0)),0)</f>
        <v/>
      </c>
      <c r="Y95" s="9">
        <v>64</v>
      </c>
      <c r="Z95" s="39" t="str">
        <f>IFERROR(IF(AA95="","",IF(ISNUMBER(MATCH(VLOOKUP($Y96,$QN$4:$QQ$69,2,0),Z$31:Z94,0)),"",VLOOKUP($Y96,$QN$4:$QQ$69,2,0))),"")</f>
        <v/>
      </c>
      <c r="AA95" s="40" t="str">
        <f t="shared" si="428"/>
        <v/>
      </c>
      <c r="AB95" s="42" t="str">
        <f t="shared" si="429"/>
        <v/>
      </c>
      <c r="AC95" s="43" t="str">
        <f t="shared" ref="AC95:AC96" si="577">IFERROR(IF(AB95/SUM($AB$31:$AB$96)=0,"",AB95/SUM($AB$31:$AB$96)),"")</f>
        <v/>
      </c>
      <c r="AN95" s="12" t="str">
        <f>AO49&amp;AR49&amp;AN49&amp;AQ49</f>
        <v>Republic of Ireland1Wales3</v>
      </c>
      <c r="QG95" s="13"/>
      <c r="QH95" s="13"/>
      <c r="QN95" s="10"/>
      <c r="QP95" s="10"/>
      <c r="QQ95" s="10"/>
      <c r="QR95" s="10"/>
      <c r="QS95" s="10"/>
      <c r="QT95" s="10"/>
      <c r="QU95" s="10"/>
    </row>
    <row r="96" spans="10:463">
      <c r="J96" s="10">
        <f t="shared" si="222"/>
        <v>93</v>
      </c>
      <c r="K96" s="39" t="str">
        <f>IFERROR(IF(L96="","",IF(ISNUMBER(MATCH(HLOOKUP($J96,$MK$74:$QF$89,($QG$79-$QG$74+1),0),K$4:K95,0)),"",HLOOKUP($J96,$MK$74:$QF$89,($QG$79-$QG$74+1),0))),"")</f>
        <v/>
      </c>
      <c r="L96" s="40" t="str">
        <f t="shared" si="433"/>
        <v/>
      </c>
      <c r="M96" s="41" t="str">
        <f t="array" ref="M96">IFERROR(IF(HLOOKUP($J96,$MK$74:$QF$89,($QG$83-$QG$74+1),0)=0,"",HLOOKUP($J96,$MK$74:$QF$89,($QG$83-$QG$74+1),0)),0)</f>
        <v/>
      </c>
      <c r="N96" s="10"/>
      <c r="O96" s="10">
        <f t="shared" si="223"/>
        <v>93</v>
      </c>
      <c r="P96" s="39" t="str">
        <f>IFERROR(IF(Q96="","",IF(ISNUMBER(MATCH(HLOOKUP($T96,$MK$75:$OP$89,($QG$80-$QG$75+1),0),P$4:P95,0)),"",HLOOKUP($T96,$MK$75:$OP$89,($QG$80-$QG$75+1),0))),"")</f>
        <v/>
      </c>
      <c r="Q96" s="40" t="str">
        <f t="shared" si="434"/>
        <v/>
      </c>
      <c r="R96" s="41" t="str">
        <f t="array" ref="R96">IFERROR(IF(HLOOKUP($O96,$MK$75:$QF$89,($QG$89-$QG$75+1),0)=0,"",HLOOKUP($O96,$MK$75:$QF$89,($QG$89-$QG$75+1),0)),0)</f>
        <v/>
      </c>
      <c r="S96" s="10"/>
      <c r="T96" s="10">
        <f t="shared" si="224"/>
        <v>93</v>
      </c>
      <c r="U96" s="39" t="str">
        <f>IFERROR(IF(V96="","",IF(ISNUMBER(MATCH(HLOOKUP($O96,$MK$76:$QF$89,($QG$81-$QG$76+1),0),U$4:U95,0)),"",HLOOKUP($O96,$MK$76:$QF$89,($QG$81-$QG$76+1),0))),"")</f>
        <v/>
      </c>
      <c r="V96" s="40" t="str">
        <f t="shared" si="431"/>
        <v/>
      </c>
      <c r="W96" s="41" t="str">
        <f t="array" ref="W96">IFERROR(IF(HLOOKUP($T96,$MK$76:$QF$89,($QG$87-$QG$76+1),0)=0,"",HLOOKUP($T96,$MK$76:$QF$89,($QG$87-$QG$76+1),0)),0)</f>
        <v/>
      </c>
      <c r="Y96" s="9">
        <v>65</v>
      </c>
      <c r="Z96" s="70" t="str">
        <f>IFERROR(IF(AA96="","",IF(ISNUMBER(MATCH(VLOOKUP($Y97,$QN$4:$QQ$69,2,0),Z$31:Z95,0)),"",VLOOKUP($Y97,$QN$4:$QQ$69,2,0))),"")</f>
        <v/>
      </c>
      <c r="AA96" s="71" t="str">
        <f t="shared" si="428"/>
        <v/>
      </c>
      <c r="AB96" s="72" t="str">
        <f t="shared" si="429"/>
        <v/>
      </c>
      <c r="AC96" s="73" t="str">
        <f t="shared" si="577"/>
        <v/>
      </c>
      <c r="AN96" s="12" t="str">
        <f>AO50&amp;AR50&amp;AN50&amp;AQ50</f>
        <v>Italy0Northern Ireland2</v>
      </c>
      <c r="QG96" s="13"/>
      <c r="QH96" s="13"/>
      <c r="QJ96" s="13"/>
      <c r="QL96" s="13"/>
      <c r="QM96" s="13"/>
      <c r="QN96" s="10"/>
      <c r="QP96" s="10"/>
      <c r="QQ96" s="10"/>
      <c r="QR96" s="10"/>
      <c r="QS96" s="10"/>
      <c r="QT96" s="10"/>
      <c r="QU96" s="10"/>
    </row>
    <row r="97" spans="2:463">
      <c r="J97" s="10">
        <f t="shared" si="222"/>
        <v>94</v>
      </c>
      <c r="K97" s="39" t="str">
        <f>IFERROR(IF(L97="","",IF(ISNUMBER(MATCH(HLOOKUP($J97,$MK$74:$QF$89,($QG$79-$QG$74+1),0),K$4:K96,0)),"",HLOOKUP($J97,$MK$74:$QF$89,($QG$79-$QG$74+1),0))),"")</f>
        <v/>
      </c>
      <c r="L97" s="40" t="str">
        <f t="shared" si="433"/>
        <v/>
      </c>
      <c r="M97" s="41" t="str">
        <f t="array" ref="M97">IFERROR(IF(HLOOKUP($J97,$MK$74:$QF$89,($QG$83-$QG$74+1),0)=0,"",HLOOKUP($J97,$MK$74:$QF$89,($QG$83-$QG$74+1),0)),0)</f>
        <v/>
      </c>
      <c r="N97" s="10"/>
      <c r="O97" s="10">
        <f t="shared" si="223"/>
        <v>94</v>
      </c>
      <c r="P97" s="39" t="str">
        <f>IFERROR(IF(Q97="","",IF(ISNUMBER(MATCH(HLOOKUP($T97,$MK$75:$OP$89,($QG$80-$QG$75+1),0),P$4:P96,0)),"",HLOOKUP($T97,$MK$75:$OP$89,($QG$80-$QG$75+1),0))),"")</f>
        <v/>
      </c>
      <c r="Q97" s="40" t="str">
        <f t="shared" si="434"/>
        <v/>
      </c>
      <c r="R97" s="41" t="str">
        <f t="array" ref="R97">IFERROR(IF(HLOOKUP($O97,$MK$75:$QF$89,($QG$89-$QG$75+1),0)=0,"",HLOOKUP($O97,$MK$75:$QF$89,($QG$89-$QG$75+1),0)),0)</f>
        <v/>
      </c>
      <c r="S97" s="10"/>
      <c r="T97" s="10">
        <f t="shared" si="224"/>
        <v>94</v>
      </c>
      <c r="U97" s="39" t="str">
        <f>IFERROR(IF(V97="","",IF(ISNUMBER(MATCH(HLOOKUP($O97,$MK$76:$QF$89,($QG$81-$QG$76+1),0),U$4:U96,0)),"",HLOOKUP($O97,$MK$76:$QF$89,($QG$81-$QG$76+1),0))),"")</f>
        <v/>
      </c>
      <c r="V97" s="40" t="str">
        <f t="shared" si="431"/>
        <v/>
      </c>
      <c r="W97" s="41" t="str">
        <f t="array" ref="W97">IFERROR(IF(HLOOKUP($T97,$MK$76:$QF$89,($QG$87-$QG$76+1),0)=0,"",HLOOKUP($T97,$MK$76:$QF$89,($QG$87-$QG$76+1),0)),0)</f>
        <v/>
      </c>
      <c r="Y97" s="9">
        <v>66</v>
      </c>
      <c r="AN97" s="86" t="str">
        <f>AO51&amp;AR51&amp;AN51&amp;AQ51</f>
        <v>Portugal2Czech Republic3</v>
      </c>
      <c r="AO97" s="86"/>
      <c r="QG97" s="13"/>
      <c r="QH97" s="13"/>
      <c r="QJ97" s="13"/>
      <c r="QL97" s="13"/>
      <c r="QM97" s="13"/>
      <c r="QN97" s="10"/>
      <c r="QP97" s="10"/>
      <c r="QQ97" s="10"/>
      <c r="QR97" s="10"/>
      <c r="QS97" s="10"/>
      <c r="QT97" s="10"/>
      <c r="QU97" s="10"/>
    </row>
    <row r="98" spans="2:463">
      <c r="J98" s="10">
        <f t="shared" ref="J98:J103" si="578">IF(J97+1&gt;$QH$74,"",J97+1)</f>
        <v>95</v>
      </c>
      <c r="K98" s="39" t="str">
        <f>IFERROR(IF(L98="","",IF(ISNUMBER(MATCH(HLOOKUP($J98,$MK$74:$QF$89,($QG$79-$QG$74+1),0),K$4:K97,0)),"",HLOOKUP($J98,$MK$74:$QF$89,($QG$79-$QG$74+1),0))),"")</f>
        <v/>
      </c>
      <c r="L98" s="40" t="str">
        <f t="shared" si="433"/>
        <v/>
      </c>
      <c r="M98" s="41" t="str">
        <f t="array" ref="M98">IFERROR(IF(HLOOKUP($J98,$MK$74:$QF$89,($QG$83-$QG$74+1),0)=0,"",HLOOKUP($J98,$MK$74:$QF$89,($QG$83-$QG$74+1),0)),0)</f>
        <v/>
      </c>
      <c r="N98" s="10"/>
      <c r="O98" s="10">
        <f t="shared" ref="O98:O103" si="579">IF(O97+1&gt;$QH$75,"",O97+1)</f>
        <v>95</v>
      </c>
      <c r="P98" s="39" t="str">
        <f>IFERROR(IF(Q98="","",IF(ISNUMBER(MATCH(HLOOKUP($T98,$MK$75:$OP$89,($QG$80-$QG$75+1),0),P$4:P97,0)),"",HLOOKUP($T98,$MK$75:$OP$89,($QG$80-$QG$75+1),0))),"")</f>
        <v/>
      </c>
      <c r="Q98" s="40" t="str">
        <f t="shared" si="434"/>
        <v/>
      </c>
      <c r="R98" s="41" t="str">
        <f t="array" ref="R98">IFERROR(IF(HLOOKUP($O98,$MK$75:$QF$89,($QG$89-$QG$75+1),0)=0,"",HLOOKUP($O98,$MK$75:$QF$89,($QG$89-$QG$75+1),0)),0)</f>
        <v/>
      </c>
      <c r="S98" s="10"/>
      <c r="T98" s="10">
        <f t="shared" ref="T98:T103" si="580">IF(T97+1&gt;$QH$76,"",T97+1)</f>
        <v>95</v>
      </c>
      <c r="U98" s="39" t="str">
        <f>IFERROR(IF(V98="","",IF(ISNUMBER(MATCH(HLOOKUP($O98,$MK$76:$QF$89,($QG$81-$QG$76+1),0),U$4:U97,0)),"",HLOOKUP($O98,$MK$76:$QF$89,($QG$81-$QG$76+1),0))),"")</f>
        <v/>
      </c>
      <c r="V98" s="40" t="str">
        <f t="shared" si="431"/>
        <v/>
      </c>
      <c r="W98" s="41" t="str">
        <f t="array" ref="W98">IFERROR(IF(HLOOKUP($T98,$MK$76:$QF$89,($QG$87-$QG$76+1),0)=0,"",HLOOKUP($T98,$MK$76:$QF$89,($QG$87-$QG$76+1),0)),0)</f>
        <v/>
      </c>
      <c r="AM98" s="11" t="str">
        <f>'Euro 2016'!B77</f>
        <v>Semi-Finals</v>
      </c>
      <c r="AN98" s="11" t="str">
        <f>AN52&amp;AQ52&amp;AO52&amp;AR52</f>
        <v>Germany3Wales1</v>
      </c>
      <c r="AO98" s="12" t="str">
        <f>IF(AQ52&gt;AR52,AN52&amp;AO52,IF(AQ52&lt;AR52,AO52&amp;AN52))</f>
        <v>GermanyWales</v>
      </c>
      <c r="QG98" s="13"/>
      <c r="QH98" s="13"/>
      <c r="QJ98" s="13"/>
      <c r="QL98" s="13"/>
      <c r="QM98" s="13"/>
      <c r="QN98" s="10"/>
      <c r="QP98" s="10"/>
      <c r="QQ98" s="10"/>
      <c r="QR98" s="10"/>
      <c r="QS98" s="10"/>
      <c r="QT98" s="10"/>
      <c r="QU98" s="10"/>
    </row>
    <row r="99" spans="2:463">
      <c r="J99" s="10">
        <f t="shared" si="578"/>
        <v>96</v>
      </c>
      <c r="K99" s="39" t="str">
        <f>IFERROR(IF(L99="","",IF(ISNUMBER(MATCH(HLOOKUP($J99,$MK$74:$QF$89,($QG$79-$QG$74+1),0),K$4:K98,0)),"",HLOOKUP($J99,$MK$74:$QF$89,($QG$79-$QG$74+1),0))),"")</f>
        <v/>
      </c>
      <c r="L99" s="40" t="str">
        <f t="shared" si="433"/>
        <v/>
      </c>
      <c r="M99" s="41" t="str">
        <f t="array" ref="M99">IFERROR(IF(HLOOKUP($J99,$MK$74:$QF$89,($QG$83-$QG$74+1),0)=0,"",HLOOKUP($J99,$MK$74:$QF$89,($QG$83-$QG$74+1),0)),0)</f>
        <v/>
      </c>
      <c r="N99" s="10"/>
      <c r="O99" s="10">
        <f t="shared" si="579"/>
        <v>96</v>
      </c>
      <c r="P99" s="39" t="str">
        <f>IFERROR(IF(Q99="","",IF(ISNUMBER(MATCH(HLOOKUP($T99,$MK$75:$OP$89,($QG$80-$QG$75+1),0),P$4:P98,0)),"",HLOOKUP($T99,$MK$75:$OP$89,($QG$80-$QG$75+1),0))),"")</f>
        <v/>
      </c>
      <c r="Q99" s="40" t="str">
        <f t="shared" si="434"/>
        <v/>
      </c>
      <c r="R99" s="41" t="str">
        <f t="array" ref="R99">IFERROR(IF(HLOOKUP($O99,$MK$75:$QF$89,($QG$89-$QG$75+1),0)=0,"",HLOOKUP($O99,$MK$75:$QF$89,($QG$89-$QG$75+1),0)),0)</f>
        <v/>
      </c>
      <c r="S99" s="10"/>
      <c r="T99" s="10">
        <f t="shared" si="580"/>
        <v>96</v>
      </c>
      <c r="U99" s="39" t="str">
        <f>IFERROR(IF(V99="","",IF(ISNUMBER(MATCH(HLOOKUP($O99,$MK$76:$QF$89,($QG$81-$QG$76+1),0),U$4:U98,0)),"",HLOOKUP($O99,$MK$76:$QF$89,($QG$81-$QG$76+1),0))),"")</f>
        <v/>
      </c>
      <c r="V99" s="40" t="str">
        <f t="shared" si="431"/>
        <v/>
      </c>
      <c r="W99" s="41" t="str">
        <f t="array" ref="W99">IFERROR(IF(HLOOKUP($T99,$MK$76:$QF$89,($QG$87-$QG$76+1),0)=0,"",HLOOKUP($T99,$MK$76:$QF$89,($QG$87-$QG$76+1),0)),0)</f>
        <v/>
      </c>
      <c r="AN99" s="11" t="str">
        <f>AN53&amp;AQ53&amp;AO53&amp;AR53</f>
        <v>Northern Ireland2Czech Republic0</v>
      </c>
      <c r="AO99" s="12" t="str">
        <f>IF(AQ53&gt;AR53,AN53&amp;AO53,IF(AQ53&lt;AR53,AO53&amp;AN53))</f>
        <v>Northern IrelandCzech Republic</v>
      </c>
      <c r="QG99" s="13"/>
      <c r="QH99" s="13"/>
      <c r="QJ99" s="13"/>
      <c r="QL99" s="13"/>
      <c r="QM99" s="13"/>
      <c r="QN99" s="10"/>
      <c r="QP99" s="10"/>
      <c r="QQ99" s="10"/>
      <c r="QR99" s="10"/>
      <c r="QS99" s="10"/>
      <c r="QT99" s="10"/>
      <c r="QU99" s="10"/>
    </row>
    <row r="100" spans="2:463">
      <c r="J100" s="10">
        <f t="shared" si="578"/>
        <v>97</v>
      </c>
      <c r="K100" s="39" t="str">
        <f>IFERROR(IF(L100="","",IF(ISNUMBER(MATCH(HLOOKUP($J100,$MK$74:$QF$89,($QG$79-$QG$74+1),0),K$4:K99,0)),"",HLOOKUP($J100,$MK$74:$QF$89,($QG$79-$QG$74+1),0))),"")</f>
        <v/>
      </c>
      <c r="L100" s="40" t="str">
        <f t="shared" si="433"/>
        <v/>
      </c>
      <c r="M100" s="41" t="str">
        <f t="array" ref="M100">IFERROR(IF(HLOOKUP($J100,$MK$74:$QF$89,($QG$83-$QG$74+1),0)=0,"",HLOOKUP($J100,$MK$74:$QF$89,($QG$83-$QG$74+1),0)),0)</f>
        <v/>
      </c>
      <c r="N100" s="10"/>
      <c r="O100" s="10">
        <f t="shared" si="579"/>
        <v>97</v>
      </c>
      <c r="P100" s="39" t="str">
        <f>IFERROR(IF(Q100="","",IF(ISNUMBER(MATCH(HLOOKUP($T100,$MK$75:$OP$89,($QG$80-$QG$75+1),0),P$4:P99,0)),"",HLOOKUP($T100,$MK$75:$OP$89,($QG$80-$QG$75+1),0))),"")</f>
        <v/>
      </c>
      <c r="Q100" s="40" t="str">
        <f t="shared" si="434"/>
        <v/>
      </c>
      <c r="R100" s="41" t="str">
        <f t="array" ref="R100">IFERROR(IF(HLOOKUP($O100,$MK$75:$QF$89,($QG$89-$QG$75+1),0)=0,"",HLOOKUP($O100,$MK$75:$QF$89,($QG$89-$QG$75+1),0)),0)</f>
        <v/>
      </c>
      <c r="S100" s="10"/>
      <c r="T100" s="10">
        <f t="shared" si="580"/>
        <v>97</v>
      </c>
      <c r="U100" s="39" t="str">
        <f>IFERROR(IF(V100="","",IF(ISNUMBER(MATCH(HLOOKUP($O100,$MK$76:$QF$89,($QG$81-$QG$76+1),0),U$4:U99,0)),"",HLOOKUP($O100,$MK$76:$QF$89,($QG$81-$QG$76+1),0))),"")</f>
        <v/>
      </c>
      <c r="V100" s="40" t="str">
        <f t="shared" si="431"/>
        <v/>
      </c>
      <c r="W100" s="41" t="str">
        <f t="array" ref="W100">IFERROR(IF(HLOOKUP($T100,$MK$76:$QF$89,($QG$87-$QG$76+1),0)=0,"",HLOOKUP($T100,$MK$76:$QF$89,($QG$87-$QG$76+1),0)),0)</f>
        <v/>
      </c>
      <c r="AN100" s="12" t="str">
        <f>AO52&amp;AR52&amp;AN52&amp;AQ52</f>
        <v>Wales1Germany3</v>
      </c>
      <c r="QG100" s="13"/>
      <c r="QH100" s="13"/>
      <c r="QJ100" s="13"/>
      <c r="QL100" s="13"/>
      <c r="QM100" s="13"/>
      <c r="QN100" s="10"/>
      <c r="QP100" s="10"/>
      <c r="QQ100" s="10"/>
      <c r="QR100" s="10"/>
      <c r="QS100" s="10"/>
      <c r="QT100" s="10"/>
      <c r="QU100" s="10"/>
    </row>
    <row r="101" spans="2:463">
      <c r="J101" s="10">
        <f t="shared" si="578"/>
        <v>98</v>
      </c>
      <c r="K101" s="39" t="str">
        <f>IFERROR(IF(L101="","",IF(ISNUMBER(MATCH(HLOOKUP($J101,$MK$74:$QF$89,($QG$79-$QG$74+1),0),K$4:K100,0)),"",HLOOKUP($J101,$MK$74:$QF$89,($QG$79-$QG$74+1),0))),"")</f>
        <v/>
      </c>
      <c r="L101" s="40" t="str">
        <f t="shared" si="433"/>
        <v/>
      </c>
      <c r="M101" s="41" t="str">
        <f t="array" ref="M101">IFERROR(IF(HLOOKUP($J101,$MK$74:$QF$89,($QG$83-$QG$74+1),0)=0,"",HLOOKUP($J101,$MK$74:$QF$89,($QG$83-$QG$74+1),0)),0)</f>
        <v/>
      </c>
      <c r="N101" s="10"/>
      <c r="O101" s="10">
        <f t="shared" si="579"/>
        <v>98</v>
      </c>
      <c r="P101" s="39" t="str">
        <f>IFERROR(IF(Q101="","",IF(ISNUMBER(MATCH(HLOOKUP($T101,$MK$75:$OP$89,($QG$80-$QG$75+1),0),P$4:P100,0)),"",HLOOKUP($T101,$MK$75:$OP$89,($QG$80-$QG$75+1),0))),"")</f>
        <v/>
      </c>
      <c r="Q101" s="40" t="str">
        <f t="shared" si="434"/>
        <v/>
      </c>
      <c r="R101" s="41" t="str">
        <f t="array" ref="R101">IFERROR(IF(HLOOKUP($O101,$MK$75:$QF$89,($QG$89-$QG$75+1),0)=0,"",HLOOKUP($O101,$MK$75:$QF$89,($QG$89-$QG$75+1),0)),0)</f>
        <v/>
      </c>
      <c r="S101" s="10"/>
      <c r="T101" s="10">
        <f t="shared" si="580"/>
        <v>98</v>
      </c>
      <c r="U101" s="39" t="str">
        <f>IFERROR(IF(V101="","",IF(ISNUMBER(MATCH(HLOOKUP($O101,$MK$76:$QF$89,($QG$81-$QG$76+1),0),U$4:U100,0)),"",HLOOKUP($O101,$MK$76:$QF$89,($QG$81-$QG$76+1),0))),"")</f>
        <v/>
      </c>
      <c r="V101" s="40" t="str">
        <f t="shared" si="431"/>
        <v/>
      </c>
      <c r="W101" s="41" t="str">
        <f t="array" ref="W101">IFERROR(IF(HLOOKUP($T101,$MK$76:$QF$89,($QG$87-$QG$76+1),0)=0,"",HLOOKUP($T101,$MK$76:$QF$89,($QG$87-$QG$76+1),0)),0)</f>
        <v/>
      </c>
      <c r="AN101" s="86" t="str">
        <f>AO53&amp;AR53&amp;AN53&amp;AQ53</f>
        <v>Czech Republic0Northern Ireland2</v>
      </c>
      <c r="AO101" s="86"/>
      <c r="QG101" s="13"/>
      <c r="QH101" s="13"/>
      <c r="QJ101" s="13"/>
      <c r="QL101" s="13"/>
      <c r="QM101" s="13"/>
      <c r="QN101" s="10"/>
      <c r="QP101" s="10"/>
      <c r="QQ101" s="10"/>
      <c r="QR101" s="10"/>
      <c r="QS101" s="10"/>
      <c r="QT101" s="10"/>
      <c r="QU101" s="10"/>
    </row>
    <row r="102" spans="2:463">
      <c r="J102" s="10">
        <f t="shared" si="578"/>
        <v>99</v>
      </c>
      <c r="K102" s="39" t="str">
        <f>IFERROR(IF(L102="","",IF(ISNUMBER(MATCH(HLOOKUP($J102,$MK$74:$QF$89,($QG$79-$QG$74+1),0),K$4:K101,0)),"",HLOOKUP($J102,$MK$74:$QF$89,($QG$79-$QG$74+1),0))),"")</f>
        <v/>
      </c>
      <c r="L102" s="40" t="str">
        <f t="shared" si="433"/>
        <v/>
      </c>
      <c r="M102" s="41" t="str">
        <f t="array" ref="M102">IFERROR(IF(HLOOKUP($J102,$MK$74:$QF$89,($QG$83-$QG$74+1),0)=0,"",HLOOKUP($J102,$MK$74:$QF$89,($QG$83-$QG$74+1),0)),0)</f>
        <v/>
      </c>
      <c r="N102" s="10"/>
      <c r="O102" s="10">
        <f t="shared" si="579"/>
        <v>99</v>
      </c>
      <c r="P102" s="39" t="str">
        <f>IFERROR(IF(Q102="","",IF(ISNUMBER(MATCH(HLOOKUP($T102,$MK$75:$OP$89,($QG$80-$QG$75+1),0),P$4:P101,0)),"",HLOOKUP($T102,$MK$75:$OP$89,($QG$80-$QG$75+1),0))),"")</f>
        <v/>
      </c>
      <c r="Q102" s="40" t="str">
        <f t="shared" si="434"/>
        <v/>
      </c>
      <c r="R102" s="41" t="str">
        <f t="array" ref="R102">IFERROR(IF(HLOOKUP($O102,$MK$75:$QF$89,($QG$89-$QG$75+1),0)=0,"",HLOOKUP($O102,$MK$75:$QF$89,($QG$89-$QG$75+1),0)),0)</f>
        <v/>
      </c>
      <c r="S102" s="10"/>
      <c r="T102" s="10">
        <f t="shared" si="580"/>
        <v>99</v>
      </c>
      <c r="U102" s="39" t="str">
        <f>IFERROR(IF(V102="","",IF(ISNUMBER(MATCH(HLOOKUP($O102,$MK$76:$QF$89,($QG$81-$QG$76+1),0),U$4:U101,0)),"",HLOOKUP($O102,$MK$76:$QF$89,($QG$81-$QG$76+1),0))),"")</f>
        <v/>
      </c>
      <c r="V102" s="40" t="str">
        <f t="shared" si="431"/>
        <v/>
      </c>
      <c r="W102" s="41" t="str">
        <f t="array" ref="W102">IFERROR(IF(HLOOKUP($T102,$MK$76:$QF$89,($QG$87-$QG$76+1),0)=0,"",HLOOKUP($T102,$MK$76:$QF$89,($QG$87-$QG$76+1),0)),0)</f>
        <v/>
      </c>
      <c r="AM102" s="11" t="str">
        <f>'Euro 2016'!B82</f>
        <v>Final</v>
      </c>
      <c r="AN102" s="11" t="str">
        <f>AN54&amp;AQ54&amp;AO54&amp;AR54</f>
        <v>Germany1Northern Ireland0</v>
      </c>
      <c r="AO102" s="12" t="str">
        <f>IF(AQ54&gt;AR54,AN54&amp;AO54,IF(AQ54&lt;AR54,AO54&amp;AN54))</f>
        <v>GermanyNorthern Ireland</v>
      </c>
      <c r="QG102" s="13"/>
      <c r="QH102" s="13"/>
      <c r="QJ102" s="13"/>
      <c r="QL102" s="13"/>
      <c r="QM102" s="13"/>
      <c r="QN102" s="10"/>
      <c r="QP102" s="10"/>
      <c r="QQ102" s="10"/>
      <c r="QR102" s="10"/>
      <c r="QS102" s="10"/>
      <c r="QT102" s="10"/>
      <c r="QU102" s="10"/>
    </row>
    <row r="103" spans="2:463">
      <c r="J103" s="10">
        <f t="shared" si="578"/>
        <v>100</v>
      </c>
      <c r="K103" s="70" t="str">
        <f>IFERROR(IF(L103="","",IF(ISNUMBER(MATCH(HLOOKUP($J103,$MK$74:$QF$89,($QG$79-$QG$74+1),0),K$4:K102,0)),"",HLOOKUP($J103,$MK$74:$QF$89,($QG$79-$QG$74+1),0))),"")</f>
        <v/>
      </c>
      <c r="L103" s="71" t="str">
        <f t="shared" si="433"/>
        <v/>
      </c>
      <c r="M103" s="93" t="str">
        <f t="array" ref="M103">IFERROR(IF(HLOOKUP($J103,$MK$74:$QF$89,($QG$83-$QG$74+1),0)=0,"",HLOOKUP($J103,$MK$74:$QF$89,($QG$83-$QG$74+1),0)),0)</f>
        <v/>
      </c>
      <c r="N103" s="10"/>
      <c r="O103" s="10">
        <f t="shared" si="579"/>
        <v>100</v>
      </c>
      <c r="P103" s="70" t="str">
        <f>IFERROR(IF(Q103="","",IF(ISNUMBER(MATCH(HLOOKUP($T103,$MK$75:$OP$89,($QG$80-$QG$75+1),0),P$4:P102,0)),"",HLOOKUP($T103,$MK$75:$OP$89,($QG$80-$QG$75+1),0))),"")</f>
        <v/>
      </c>
      <c r="Q103" s="71" t="str">
        <f t="shared" si="434"/>
        <v/>
      </c>
      <c r="R103" s="93" t="str">
        <f t="array" ref="R103">IFERROR(IF(HLOOKUP($O103,$MK$75:$QF$89,($QG$89-$QG$75+1),0)=0,"",HLOOKUP($O103,$MK$75:$QF$89,($QG$89-$QG$75+1),0)),0)</f>
        <v/>
      </c>
      <c r="S103" s="10"/>
      <c r="T103" s="10">
        <f t="shared" si="580"/>
        <v>100</v>
      </c>
      <c r="U103" s="70" t="str">
        <f>IFERROR(IF(V103="","",IF(ISNUMBER(MATCH(HLOOKUP($O103,$MK$76:$QF$89,($QG$81-$QG$76+1),0),U$4:U102,0)),"",HLOOKUP($O103,$MK$76:$QF$89,($QG$81-$QG$76+1),0))),"")</f>
        <v/>
      </c>
      <c r="V103" s="71" t="str">
        <f t="shared" si="431"/>
        <v/>
      </c>
      <c r="W103" s="93" t="str">
        <f t="array" ref="W103">IFERROR(IF(HLOOKUP($T103,$MK$76:$QF$89,($QG$87-$QG$76+1),0)=0,"",HLOOKUP($T103,$MK$76:$QF$89,($QG$87-$QG$76+1),0)),0)</f>
        <v/>
      </c>
      <c r="AN103" s="86" t="str">
        <f>AO54&amp;AR54&amp;AN54&amp;AQ54</f>
        <v>Northern Ireland0Germany1</v>
      </c>
      <c r="AO103" s="86"/>
      <c r="QG103" s="13"/>
      <c r="QH103" s="13"/>
      <c r="QJ103" s="13"/>
      <c r="QL103" s="13"/>
      <c r="QM103" s="13"/>
      <c r="QN103" s="10"/>
      <c r="QP103" s="10"/>
      <c r="QQ103" s="10"/>
      <c r="QR103" s="10"/>
      <c r="QS103" s="10"/>
      <c r="QT103" s="10"/>
      <c r="QU103" s="10"/>
    </row>
    <row r="104" spans="2:463"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QG104" s="13"/>
      <c r="QH104" s="13"/>
      <c r="QJ104" s="13"/>
      <c r="QL104" s="13"/>
      <c r="QM104" s="13"/>
      <c r="QN104" s="10"/>
      <c r="QP104" s="10"/>
      <c r="QQ104" s="10"/>
      <c r="QR104" s="10"/>
      <c r="QS104" s="10"/>
      <c r="QT104" s="10"/>
      <c r="QU104" s="10"/>
    </row>
    <row r="105" spans="2:463"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QG105" s="13"/>
      <c r="QH105" s="13"/>
      <c r="QJ105" s="13"/>
      <c r="QL105" s="13"/>
      <c r="QM105" s="13"/>
      <c r="QN105" s="10"/>
      <c r="QP105" s="10"/>
      <c r="QQ105" s="10"/>
      <c r="QR105" s="10"/>
      <c r="QS105" s="10"/>
      <c r="QT105" s="10"/>
      <c r="QU105" s="10"/>
    </row>
    <row r="106" spans="2:463">
      <c r="QG106" s="13"/>
      <c r="QH106" s="13"/>
      <c r="QJ106" s="13"/>
      <c r="QL106" s="13"/>
      <c r="QM106" s="13"/>
      <c r="QN106" s="10"/>
      <c r="QP106" s="10"/>
      <c r="QQ106" s="10"/>
      <c r="QR106" s="10"/>
      <c r="QS106" s="10"/>
      <c r="QT106" s="10"/>
      <c r="QU106" s="10"/>
    </row>
    <row r="107" spans="2:463" hidden="1">
      <c r="AU107" s="13">
        <f>IF(AT54&gt;AU54,AT69,AU69)</f>
        <v>0</v>
      </c>
      <c r="AX107" s="13">
        <f>IF(AW54&gt;AX54,AW69,AX69)</f>
        <v>0</v>
      </c>
      <c r="AZ107" s="55"/>
      <c r="BA107" s="13">
        <f>IF(AZ54&gt;BA54,AZ69,BA69)</f>
        <v>0</v>
      </c>
      <c r="BD107" s="13">
        <f>IF(BC54&gt;BD54,BC69,BD69)</f>
        <v>0</v>
      </c>
      <c r="BF107" s="55"/>
      <c r="BG107" s="13">
        <f>IF(BF54&gt;BG54,BF69,BG69)</f>
        <v>0</v>
      </c>
      <c r="BJ107" s="13">
        <f>IF(BI54&gt;BJ54,BI69,BJ69)</f>
        <v>0</v>
      </c>
      <c r="BL107" s="55"/>
      <c r="BM107" s="13">
        <f>IF(BL54&gt;BM54,BL69,BM69)</f>
        <v>0</v>
      </c>
      <c r="BP107" s="13">
        <f>IF(BO54&gt;BP54,BO69,BP69)</f>
        <v>0</v>
      </c>
      <c r="BR107" s="55"/>
      <c r="BS107" s="13">
        <f>IF(BR54&gt;BS54,BR69,BS69)</f>
        <v>0</v>
      </c>
      <c r="BV107" s="13">
        <f>IF(BU54&gt;BV54,BU69,BV69)</f>
        <v>0</v>
      </c>
      <c r="BX107" s="55"/>
      <c r="BY107" s="13">
        <f>IF(BX54&gt;BY54,BX69,BY69)</f>
        <v>0</v>
      </c>
      <c r="CB107" s="13">
        <f>IF(CA54&gt;CB54,CA69,CB69)</f>
        <v>0</v>
      </c>
      <c r="CD107" s="55"/>
      <c r="CE107" s="13">
        <f>IF(CD54&gt;CE54,CD69,CE69)</f>
        <v>0</v>
      </c>
      <c r="CH107" s="13">
        <f>IF(CG54&gt;CH54,CG69,CH69)</f>
        <v>0</v>
      </c>
      <c r="CJ107" s="55"/>
      <c r="CK107" s="13">
        <f>IF(CJ54&gt;CK54,CJ69,CK69)</f>
        <v>0</v>
      </c>
      <c r="CN107" s="13">
        <f>IF(CM54&gt;CN54,CM69,CN69)</f>
        <v>0</v>
      </c>
      <c r="CP107" s="55"/>
      <c r="CQ107" s="13">
        <f>IF(CP54&gt;CQ54,CP69,CQ69)</f>
        <v>0</v>
      </c>
      <c r="CT107" s="13">
        <f>IF(CS54&gt;CT54,CS69,CT69)</f>
        <v>0</v>
      </c>
      <c r="CV107" s="55"/>
      <c r="CW107" s="13">
        <f>IF(CV54&gt;CW54,CV69,CW69)</f>
        <v>0</v>
      </c>
      <c r="CZ107" s="13">
        <f>IF(CY54&gt;CZ54,CY69,CZ69)</f>
        <v>0</v>
      </c>
      <c r="DB107" s="55"/>
      <c r="DC107" s="13">
        <f>IF(DB54&gt;DC54,DB69,DC69)</f>
        <v>0</v>
      </c>
      <c r="DF107" s="13">
        <f>IF(DE54&gt;DF54,DE69,DF69)</f>
        <v>0</v>
      </c>
      <c r="DH107" s="55"/>
      <c r="DI107" s="13">
        <f>IF(DH54&gt;DI54,DH69,DI69)</f>
        <v>0</v>
      </c>
      <c r="DL107" s="13">
        <f>IF(DK54&gt;DL54,DK69,DL69)</f>
        <v>0</v>
      </c>
      <c r="DN107" s="55"/>
      <c r="DO107" s="13">
        <f>IF(DN54&gt;DO54,DN69,DO69)</f>
        <v>0</v>
      </c>
      <c r="DR107" s="13">
        <f>IF(DQ54&gt;DR54,DQ69,DR69)</f>
        <v>0</v>
      </c>
      <c r="DT107" s="55"/>
      <c r="DU107" s="13">
        <f>IF(DT54&gt;DU54,DT69,DU69)</f>
        <v>0</v>
      </c>
      <c r="DX107" s="13">
        <f>IF(DW54&gt;DX54,DW69,DX69)</f>
        <v>0</v>
      </c>
      <c r="DZ107" s="55"/>
      <c r="EA107" s="13">
        <f>IF(DZ54&gt;EA54,DZ69,EA69)</f>
        <v>0</v>
      </c>
      <c r="ED107" s="13">
        <f>IF(EC54&gt;ED54,EC69,ED69)</f>
        <v>0</v>
      </c>
      <c r="EF107" s="55"/>
      <c r="EG107" s="13">
        <f>IF(EF54&gt;EG54,EF69,EG69)</f>
        <v>0</v>
      </c>
      <c r="EJ107" s="13">
        <f>IF(EI54&gt;EJ54,EI69,EJ69)</f>
        <v>0</v>
      </c>
      <c r="EL107" s="55"/>
      <c r="EM107" s="13">
        <f>IF(EL54&gt;EM54,EL69,EM69)</f>
        <v>0</v>
      </c>
      <c r="EP107" s="13">
        <f>IF(EO54&gt;EP54,EO69,EP69)</f>
        <v>0</v>
      </c>
      <c r="ER107" s="55"/>
      <c r="ES107" s="13">
        <f>IF(ER54&gt;ES54,ER69,ES69)</f>
        <v>0</v>
      </c>
      <c r="EV107" s="13">
        <f>IF(EU54&gt;EV54,EU69,EV69)</f>
        <v>0</v>
      </c>
      <c r="EX107" s="55"/>
      <c r="EY107" s="13">
        <f>IF(EX54&gt;EY54,EX69,EY69)</f>
        <v>0</v>
      </c>
      <c r="FB107" s="13">
        <f>IF(FA54&gt;FB54,FA69,FB69)</f>
        <v>0</v>
      </c>
      <c r="FD107" s="55"/>
      <c r="FE107" s="13">
        <f>IF(FD54&gt;FE54,FD69,FE69)</f>
        <v>0</v>
      </c>
      <c r="FH107" s="13">
        <f>IF(FG54&gt;FH54,FG69,FH69)</f>
        <v>0</v>
      </c>
      <c r="FJ107" s="55"/>
      <c r="FK107" s="13">
        <f>IF(FJ54&gt;FK54,FJ69,FK69)</f>
        <v>0</v>
      </c>
      <c r="FN107" s="13">
        <f>IF(FM54&gt;FN54,FM69,FN69)</f>
        <v>0</v>
      </c>
      <c r="FP107" s="55"/>
      <c r="FQ107" s="13">
        <f>IF(FP54&gt;FQ54,FP69,FQ69)</f>
        <v>0</v>
      </c>
      <c r="FT107" s="13">
        <f>IF(FS54&gt;FT54,FS69,FT69)</f>
        <v>0</v>
      </c>
      <c r="FV107" s="55"/>
      <c r="FW107" s="13">
        <f>IF(FV54&gt;FW54,FV69,FW69)</f>
        <v>0</v>
      </c>
      <c r="FZ107" s="13">
        <f>IF(FY54&gt;FZ54,FY69,FZ69)</f>
        <v>0</v>
      </c>
      <c r="GB107" s="55"/>
      <c r="GC107" s="13">
        <f>IF(GB54&gt;GC54,GB69,GC69)</f>
        <v>0</v>
      </c>
      <c r="GF107" s="13">
        <f>IF(GE54&gt;GF54,GE69,GF69)</f>
        <v>0</v>
      </c>
      <c r="GH107" s="55"/>
      <c r="GI107" s="13">
        <f>IF(GH54&gt;GI54,GH69,GI69)</f>
        <v>0</v>
      </c>
      <c r="GL107" s="13">
        <f>IF(GK54&gt;GL54,GK69,GL69)</f>
        <v>0</v>
      </c>
      <c r="GN107" s="55"/>
      <c r="GO107" s="13">
        <f>IF(GN54&gt;GO54,GN69,GO69)</f>
        <v>0</v>
      </c>
      <c r="GR107" s="13">
        <f>IF(GQ54&gt;GR54,GQ69,GR69)</f>
        <v>0</v>
      </c>
      <c r="GT107" s="55"/>
      <c r="GU107" s="13">
        <f>IF(GT54&gt;GU54,GT69,GU69)</f>
        <v>0</v>
      </c>
      <c r="GX107" s="13">
        <f>IF(GW54&gt;GX54,GW69,GX69)</f>
        <v>0</v>
      </c>
      <c r="GZ107" s="55"/>
      <c r="HA107" s="13">
        <f>IF(GZ54&gt;HA54,GZ69,HA69)</f>
        <v>0</v>
      </c>
      <c r="HD107" s="13">
        <f>IF(HC54&gt;HD54,HC69,HD69)</f>
        <v>0</v>
      </c>
      <c r="HF107" s="55"/>
      <c r="HG107" s="13">
        <f>IF(HF54&gt;HG54,HF69,HG69)</f>
        <v>0</v>
      </c>
      <c r="HJ107" s="13">
        <f>IF(HI54&gt;HJ54,HI69,HJ69)</f>
        <v>0</v>
      </c>
      <c r="HL107" s="55"/>
      <c r="HM107" s="13">
        <f>IF(HL54&gt;HM54,HL69,HM69)</f>
        <v>0</v>
      </c>
      <c r="HP107" s="13">
        <f>IF(HO54&gt;HP54,HO69,HP69)</f>
        <v>0</v>
      </c>
      <c r="HR107" s="55"/>
      <c r="HS107" s="13">
        <f>IF(HR54&gt;HS54,HR69,HS69)</f>
        <v>0</v>
      </c>
      <c r="HV107" s="13">
        <f>IF(HU54&gt;HV54,HU69,HV69)</f>
        <v>0</v>
      </c>
      <c r="HX107" s="55"/>
      <c r="HY107" s="13">
        <f>IF(HX54&gt;HY54,HX69,HY69)</f>
        <v>0</v>
      </c>
      <c r="IB107" s="13">
        <f>IF(IA54&gt;IB54,IA69,IB69)</f>
        <v>0</v>
      </c>
      <c r="ID107" s="55"/>
      <c r="IE107" s="13">
        <f>IF(ID54&gt;IE54,ID69,IE69)</f>
        <v>0</v>
      </c>
      <c r="IH107" s="13">
        <f>IF(IG54&gt;IH54,IG69,IH69)</f>
        <v>0</v>
      </c>
      <c r="IJ107" s="55"/>
      <c r="IK107" s="13">
        <f>IF(IJ54&gt;IK54,IJ69,IK69)</f>
        <v>0</v>
      </c>
      <c r="IN107" s="13">
        <f>IF(IM54&gt;IN54,IM69,IN69)</f>
        <v>0</v>
      </c>
      <c r="IP107" s="55"/>
      <c r="IQ107" s="13">
        <f>IF(IP54&gt;IQ54,IP69,IQ69)</f>
        <v>0</v>
      </c>
      <c r="IT107" s="13">
        <f>IF(IS54&gt;IT54,IS69,IT69)</f>
        <v>0</v>
      </c>
      <c r="IV107" s="55"/>
      <c r="IW107" s="13">
        <f>IF(IV54&gt;IW54,IV69,IW69)</f>
        <v>0</v>
      </c>
      <c r="IZ107" s="13">
        <f>IF(IY54&gt;IZ54,IY69,IZ69)</f>
        <v>0</v>
      </c>
      <c r="JB107" s="55"/>
      <c r="JC107" s="13">
        <f>IF(JB54&gt;JC54,JB69,JC69)</f>
        <v>0</v>
      </c>
      <c r="JF107" s="13">
        <f>IF(JE54&gt;JF54,JE69,JF69)</f>
        <v>0</v>
      </c>
      <c r="JH107" s="55"/>
      <c r="JI107" s="13">
        <f>IF(JH54&gt;JI54,JH69,JI69)</f>
        <v>0</v>
      </c>
      <c r="JL107" s="13">
        <f>IF(JK54&gt;JL54,JK69,JL69)</f>
        <v>0</v>
      </c>
      <c r="JN107" s="55"/>
      <c r="JO107" s="13">
        <f>IF(JN54&gt;JO54,JN69,JO69)</f>
        <v>0</v>
      </c>
      <c r="JR107" s="13">
        <f>IF(JQ54&gt;JR54,JQ69,JR69)</f>
        <v>0</v>
      </c>
      <c r="JT107" s="55"/>
      <c r="JU107" s="13">
        <f>IF(JT54&gt;JU54,JT69,JU69)</f>
        <v>0</v>
      </c>
      <c r="JX107" s="13">
        <f>IF(JW54&gt;JX54,JW69,JX69)</f>
        <v>0</v>
      </c>
      <c r="JZ107" s="55"/>
      <c r="KA107" s="13">
        <f>IF(JZ54&gt;KA54,JZ69,KA69)</f>
        <v>0</v>
      </c>
      <c r="KD107" s="13">
        <f>IF(KC54&gt;KD54,KC69,KD69)</f>
        <v>0</v>
      </c>
      <c r="KF107" s="55"/>
      <c r="KG107" s="13">
        <f>IF(KF54&gt;KG54,KF69,KG69)</f>
        <v>0</v>
      </c>
      <c r="KJ107" s="13">
        <f>IF(KI54&gt;KJ54,KI69,KJ69)</f>
        <v>0</v>
      </c>
      <c r="KL107" s="55"/>
      <c r="KM107" s="13">
        <f>IF(KL54&gt;KM54,KL69,KM69)</f>
        <v>0</v>
      </c>
      <c r="KP107" s="13">
        <f>IF(KO54&gt;KP54,KO69,KP69)</f>
        <v>0</v>
      </c>
      <c r="KR107" s="55"/>
      <c r="KS107" s="13">
        <f>IF(KR54&gt;KS54,KR69,KS69)</f>
        <v>0</v>
      </c>
      <c r="KV107" s="13">
        <f>IF(KU54&gt;KV54,KU69,KV69)</f>
        <v>0</v>
      </c>
      <c r="KX107" s="55"/>
      <c r="KY107" s="13">
        <f>IF(KX54&gt;KY54,KX69,KY69)</f>
        <v>0</v>
      </c>
      <c r="LB107" s="13">
        <f>IF(LA54&gt;LB54,LA69,LB69)</f>
        <v>0</v>
      </c>
      <c r="LD107" s="55"/>
      <c r="LE107" s="13">
        <f>IF(LD54&gt;LE54,LD69,LE69)</f>
        <v>0</v>
      </c>
      <c r="LH107" s="13">
        <f>IF(LG54&gt;LH54,LG69,LH69)</f>
        <v>0</v>
      </c>
      <c r="LJ107" s="55"/>
      <c r="LK107" s="13">
        <f>IF(LJ54&gt;LK54,LJ69,LK69)</f>
        <v>0</v>
      </c>
      <c r="LN107" s="13">
        <f>IF(LM54&gt;LN54,LM69,LN69)</f>
        <v>0</v>
      </c>
      <c r="LP107" s="55"/>
      <c r="LQ107" s="13">
        <f>IF(LP54&gt;LQ54,LP69,LQ69)</f>
        <v>0</v>
      </c>
      <c r="LT107" s="13">
        <f>IF(LS54&gt;LT54,LS69,LT69)</f>
        <v>0</v>
      </c>
      <c r="LV107" s="55"/>
      <c r="LW107" s="13">
        <f>IF(LV54&gt;LW54,LV69,LW69)</f>
        <v>0</v>
      </c>
      <c r="LZ107" s="13">
        <f>IF(LY54&gt;LZ54,LY69,LZ69)</f>
        <v>0</v>
      </c>
      <c r="MB107" s="55"/>
      <c r="MC107" s="13">
        <f>IF(MB54&gt;MC54,MB69,MC69)</f>
        <v>0</v>
      </c>
      <c r="MF107" s="13">
        <f>IF(ME54&gt;MF54,ME69,MF69)</f>
        <v>0</v>
      </c>
      <c r="QG107" s="13"/>
      <c r="QH107" s="13"/>
      <c r="QJ107" s="13"/>
      <c r="QL107" s="13"/>
      <c r="QM107" s="13"/>
      <c r="QN107" s="10"/>
      <c r="QP107" s="10"/>
      <c r="QQ107" s="10"/>
      <c r="QR107" s="10"/>
      <c r="QS107" s="10"/>
      <c r="QT107" s="10"/>
      <c r="QU107" s="10"/>
    </row>
    <row r="108" spans="2:463" hidden="1">
      <c r="QG108" s="13"/>
      <c r="QH108" s="13"/>
      <c r="QJ108" s="13"/>
      <c r="QL108" s="13"/>
      <c r="QM108" s="13"/>
      <c r="QN108" s="10"/>
      <c r="QP108" s="10"/>
      <c r="QQ108" s="10"/>
      <c r="QR108" s="10"/>
      <c r="QS108" s="10"/>
      <c r="QT108" s="10"/>
      <c r="QU108" s="10"/>
    </row>
    <row r="109" spans="2:463" hidden="1">
      <c r="QG109" s="13"/>
      <c r="QH109" s="13"/>
      <c r="QJ109" s="13"/>
      <c r="QL109" s="13"/>
      <c r="QM109" s="13"/>
      <c r="QN109" s="10"/>
      <c r="QP109" s="10"/>
      <c r="QQ109" s="10"/>
      <c r="QR109" s="10"/>
      <c r="QS109" s="10"/>
      <c r="QT109" s="10"/>
      <c r="QU109" s="10"/>
    </row>
    <row r="110" spans="2:463" hidden="1">
      <c r="QG110" s="13"/>
      <c r="QH110" s="13"/>
      <c r="QJ110" s="13"/>
      <c r="QL110" s="13"/>
      <c r="QM110" s="13"/>
      <c r="QN110" s="10"/>
      <c r="QP110" s="10"/>
      <c r="QQ110" s="10"/>
      <c r="QR110" s="10"/>
      <c r="QS110" s="10"/>
      <c r="QT110" s="10"/>
      <c r="QU110" s="10"/>
    </row>
    <row r="111" spans="2:463" hidden="1">
      <c r="QG111" s="13"/>
      <c r="QH111" s="13"/>
      <c r="QJ111" s="13"/>
      <c r="QL111" s="13"/>
      <c r="QM111" s="13"/>
      <c r="QN111" s="10"/>
      <c r="QP111" s="10"/>
      <c r="QQ111" s="10"/>
      <c r="QR111" s="10"/>
      <c r="QS111" s="10"/>
      <c r="QT111" s="10"/>
      <c r="QU111" s="10"/>
    </row>
    <row r="112" spans="2:463" hidden="1">
      <c r="QG112" s="13"/>
      <c r="QH112" s="13"/>
      <c r="QJ112" s="13"/>
      <c r="QL112" s="13"/>
      <c r="QM112" s="13"/>
      <c r="QN112" s="10"/>
      <c r="QP112" s="10"/>
      <c r="QQ112" s="10"/>
      <c r="QR112" s="10"/>
      <c r="QS112" s="10"/>
      <c r="QT112" s="10"/>
      <c r="QU112" s="10"/>
    </row>
    <row r="113" spans="449:463" hidden="1">
      <c r="QG113" s="13"/>
      <c r="QH113" s="13"/>
      <c r="QJ113" s="13"/>
      <c r="QL113" s="13"/>
      <c r="QM113" s="13"/>
      <c r="QN113" s="10"/>
      <c r="QP113" s="10"/>
      <c r="QQ113" s="10"/>
      <c r="QR113" s="10"/>
      <c r="QS113" s="10"/>
      <c r="QT113" s="10"/>
      <c r="QU113" s="10"/>
    </row>
    <row r="114" spans="449:463" hidden="1">
      <c r="QG114" s="13"/>
      <c r="QH114" s="13"/>
      <c r="QJ114" s="13"/>
      <c r="QL114" s="13"/>
      <c r="QM114" s="13"/>
      <c r="QN114" s="10"/>
      <c r="QP114" s="10"/>
      <c r="QQ114" s="10"/>
      <c r="QR114" s="10"/>
      <c r="QS114" s="10"/>
      <c r="QT114" s="10"/>
      <c r="QU114" s="10"/>
    </row>
    <row r="115" spans="449:463" hidden="1">
      <c r="QN115" s="10"/>
      <c r="QP115" s="10"/>
      <c r="QQ115" s="10"/>
      <c r="QR115" s="10"/>
      <c r="QS115" s="10"/>
      <c r="QT115" s="10"/>
    </row>
  </sheetData>
  <sheetProtection algorithmName="SHA-512" hashValue="4pUBsNFXDeSpBZNafSSxy8OQy1rxuOrR1GdB4cUouMH5xFhXuK8G2MX8A85WM/S0R2j1QbwGkFikQidb1MfG7Q==" saltValue="f9P9TrAWHXsSAf1qN1H6/A==" spinCount="100000" sheet="1" objects="1" scenarios="1"/>
  <sortState ref="MM89:MM118">
    <sortCondition ref="MM89"/>
  </sortState>
  <mergeCells count="6">
    <mergeCell ref="K2:M2"/>
    <mergeCell ref="Z29:AC29"/>
    <mergeCell ref="AF2:AG2"/>
    <mergeCell ref="Z2:AC2"/>
    <mergeCell ref="U2:W2"/>
    <mergeCell ref="P2:R2"/>
  </mergeCells>
  <conditionalFormatting sqref="AA14:AA26 AF14:AF68 AG14:AG37 AG39:AG68 AF69:AG72">
    <cfRule type="expression" dxfId="25" priority="22">
      <formula>IF(AND($BM$79&lt;&gt;$BO$79,AN48=1),1,0)</formula>
    </cfRule>
  </conditionalFormatting>
  <conditionalFormatting sqref="L4:L103">
    <cfRule type="expression" dxfId="24" priority="27">
      <formula>IF(AND($BM$79&lt;&gt;$BO$79,S4=1),1,0)</formula>
    </cfRule>
  </conditionalFormatting>
  <conditionalFormatting sqref="L104:L105">
    <cfRule type="expression" dxfId="23" priority="26">
      <formula>IF(AND($BM$79&lt;&gt;$BO$79,S104=1),1,0)</formula>
    </cfRule>
  </conditionalFormatting>
  <conditionalFormatting sqref="AA4:AA13">
    <cfRule type="expression" dxfId="22" priority="23">
      <formula>IF(AND($BM$79&lt;&gt;$BO$79,AN38=1),1,0)</formula>
    </cfRule>
  </conditionalFormatting>
  <conditionalFormatting sqref="V4:V21 V45:V102">
    <cfRule type="expression" dxfId="21" priority="21">
      <formula>IF(AND($BM$79&lt;&gt;$BO$79,AN4=1),1,0)</formula>
    </cfRule>
  </conditionalFormatting>
  <conditionalFormatting sqref="V104:V105">
    <cfRule type="expression" dxfId="20" priority="20">
      <formula>IF(AND($BM$79&lt;&gt;$BO$79,AN104=1),1,0)</formula>
    </cfRule>
  </conditionalFormatting>
  <conditionalFormatting sqref="Q104:Q105 Q35:Q102">
    <cfRule type="expression" dxfId="19" priority="60">
      <formula>IF(AND($BM$79&lt;&gt;$BO$79,AC29=1),1,0)</formula>
    </cfRule>
  </conditionalFormatting>
  <conditionalFormatting sqref="V103">
    <cfRule type="expression" dxfId="18" priority="15">
      <formula>IF(AND($BM$79&lt;&gt;$BO$79,AN103=1),1,0)</formula>
    </cfRule>
  </conditionalFormatting>
  <conditionalFormatting sqref="Q103">
    <cfRule type="expression" dxfId="17" priority="17">
      <formula>IF(AND($BM$79&lt;&gt;$BO$79,AC97=1),1,0)</formula>
    </cfRule>
  </conditionalFormatting>
  <conditionalFormatting sqref="V22">
    <cfRule type="expression" dxfId="16" priority="14">
      <formula>IF(AND($BM$79&lt;&gt;$BO$79,AN22=1),1,0)</formula>
    </cfRule>
  </conditionalFormatting>
  <conditionalFormatting sqref="V23:V44">
    <cfRule type="expression" dxfId="15" priority="13">
      <formula>IF(AND($BM$79&lt;&gt;$BO$79,AN23=1),1,0)</formula>
    </cfRule>
  </conditionalFormatting>
  <conditionalFormatting sqref="AA41:AA57">
    <cfRule type="expression" dxfId="14" priority="11">
      <formula>IF(AND($BM$79&lt;&gt;$BO$79,AN81=1),1,0)</formula>
    </cfRule>
  </conditionalFormatting>
  <conditionalFormatting sqref="AA31:AA40">
    <cfRule type="expression" dxfId="13" priority="12">
      <formula>IF(AND($BM$79&lt;&gt;$BO$79,AN71=1),1,0)</formula>
    </cfRule>
  </conditionalFormatting>
  <conditionalFormatting sqref="AA27">
    <cfRule type="expression" dxfId="12" priority="10">
      <formula>IF(AND($BM$79&lt;&gt;$BO$79,AN61=1),1,0)</formula>
    </cfRule>
  </conditionalFormatting>
  <conditionalFormatting sqref="Q34">
    <cfRule type="expression" dxfId="11" priority="62">
      <formula>IF(AND($BM$79&lt;&gt;$BO$79,AC28=1),1,0)</formula>
    </cfRule>
  </conditionalFormatting>
  <conditionalFormatting sqref="Q28:Q33">
    <cfRule type="expression" dxfId="10" priority="63">
      <formula>IF(AND($BM$79&lt;&gt;$BO$79,#REF!=1),1,0)</formula>
    </cfRule>
  </conditionalFormatting>
  <conditionalFormatting sqref="AA96">
    <cfRule type="expression" dxfId="9" priority="9">
      <formula>IF(AND($BM$79&lt;&gt;$BO$79,AN136=1),1,0)</formula>
    </cfRule>
  </conditionalFormatting>
  <conditionalFormatting sqref="AA58:AA95">
    <cfRule type="expression" dxfId="8" priority="8">
      <formula>IF(AND($BM$79&lt;&gt;$BO$79,AN98=1),1,0)</formula>
    </cfRule>
  </conditionalFormatting>
  <conditionalFormatting sqref="Q4:Q27">
    <cfRule type="expression" dxfId="7" priority="64">
      <formula>IF(AND($BM$79&lt;&gt;$BO$79,AC4=1),1,0)</formula>
    </cfRule>
  </conditionalFormatting>
  <conditionalFormatting sqref="AF4:AF13">
    <cfRule type="expression" dxfId="6" priority="7">
      <formula>IF(AND($BM$79&lt;&gt;$BO$79,AS38=1),1,0)</formula>
    </cfRule>
  </conditionalFormatting>
  <conditionalFormatting sqref="AF69">
    <cfRule type="expression" dxfId="5" priority="66">
      <formula>IF(AND($BM$79&lt;&gt;$BO$79,AS103=1),1,0)</formula>
    </cfRule>
  </conditionalFormatting>
  <conditionalFormatting sqref="AG4:AG13">
    <cfRule type="expression" dxfId="4" priority="3">
      <formula>IF(AND($BM$79&lt;&gt;$BO$79,AT38=1),1,0)</formula>
    </cfRule>
  </conditionalFormatting>
  <conditionalFormatting sqref="AG69">
    <cfRule type="expression" dxfId="3" priority="5">
      <formula>IF(AND($BM$79&lt;&gt;$BO$79,AT103=1),1,0)</formula>
    </cfRule>
  </conditionalFormatting>
  <conditionalFormatting sqref="AG38">
    <cfRule type="expression" dxfId="2" priority="68">
      <formula>IF(AND($BM$79&lt;&gt;$BO$79,AT107=1),1,0)</formula>
    </cfRule>
  </conditionalFormatting>
  <conditionalFormatting sqref="AF72">
    <cfRule type="expression" dxfId="1" priority="2">
      <formula>IF(AND($BM$79&lt;&gt;$BO$79,AS106=1),1,0)</formula>
    </cfRule>
  </conditionalFormatting>
  <conditionalFormatting sqref="AG72">
    <cfRule type="expression" dxfId="0" priority="1">
      <formula>IF(AND($BM$79&lt;&gt;$BO$79,AT106=1),1,0)</formula>
    </cfRule>
  </conditionalFormatting>
  <dataValidations count="1">
    <dataValidation type="list" allowBlank="1" showInputMessage="1" showErrorMessage="1" sqref="D20">
      <formula1>Yes</formula1>
    </dataValidation>
  </dataValidations>
  <pageMargins left="0.7" right="0.7" top="0.75" bottom="0.75" header="0.3" footer="0.3"/>
  <pageSetup paperSize="9" orientation="portrait" verticalDpi="0" r:id="rId1"/>
  <ignoredErrors>
    <ignoredError sqref="H17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42"/>
  <sheetViews>
    <sheetView zoomScale="85" zoomScaleNormal="85" workbookViewId="0">
      <pane xSplit="2" ySplit="1" topLeftCell="E84" activePane="bottomRight" state="frozen"/>
      <selection activeCell="B24" sqref="B17:B24"/>
      <selection pane="topRight" activeCell="B24" sqref="B17:B24"/>
      <selection pane="bottomLeft" activeCell="B24" sqref="B17:B24"/>
      <selection pane="bottomRight" activeCell="H139" sqref="H139"/>
    </sheetView>
  </sheetViews>
  <sheetFormatPr defaultRowHeight="15"/>
  <cols>
    <col min="1" max="1" width="9.140625" style="1"/>
    <col min="2" max="2" width="38" style="1" bestFit="1" customWidth="1"/>
    <col min="3" max="14" width="9.140625" style="1"/>
    <col min="15" max="15" width="11.5703125" style="1" customWidth="1"/>
    <col min="16" max="16" width="19.7109375" style="1" customWidth="1"/>
    <col min="17" max="39" width="9.140625" style="1" customWidth="1"/>
    <col min="40" max="40" width="19.5703125" style="1" customWidth="1"/>
    <col min="41" max="16384" width="9.140625" style="1"/>
  </cols>
  <sheetData>
    <row r="1" spans="1:45">
      <c r="B1" s="1" t="s">
        <v>2497</v>
      </c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0</v>
      </c>
      <c r="P1" s="1" t="s">
        <v>13</v>
      </c>
      <c r="Q1" s="1" t="s">
        <v>14</v>
      </c>
      <c r="R1" s="1" t="s">
        <v>15</v>
      </c>
      <c r="S1" s="1" t="s">
        <v>16</v>
      </c>
      <c r="T1" s="1" t="s">
        <v>17</v>
      </c>
      <c r="U1" s="1" t="s">
        <v>18</v>
      </c>
      <c r="V1" s="1" t="s">
        <v>19</v>
      </c>
      <c r="W1" s="1" t="s">
        <v>20</v>
      </c>
      <c r="X1" s="1" t="s">
        <v>21</v>
      </c>
      <c r="Y1" s="1" t="s">
        <v>22</v>
      </c>
      <c r="Z1" s="1" t="s">
        <v>23</v>
      </c>
      <c r="AA1" s="1" t="s">
        <v>24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30</v>
      </c>
      <c r="AH1" s="1" t="s">
        <v>31</v>
      </c>
      <c r="AI1" s="1" t="s">
        <v>32</v>
      </c>
      <c r="AJ1" s="1" t="s">
        <v>33</v>
      </c>
      <c r="AK1" s="1" t="s">
        <v>34</v>
      </c>
      <c r="AL1" s="1" t="s">
        <v>35</v>
      </c>
      <c r="AM1" s="1" t="s">
        <v>36</v>
      </c>
      <c r="AN1" s="1" t="s">
        <v>37</v>
      </c>
      <c r="AO1" s="1" t="s">
        <v>38</v>
      </c>
      <c r="AP1" s="1" t="s">
        <v>39</v>
      </c>
      <c r="AQ1" s="1" t="s">
        <v>40</v>
      </c>
      <c r="AR1" s="1" t="s">
        <v>41</v>
      </c>
      <c r="AS1" s="1" t="s">
        <v>42</v>
      </c>
    </row>
    <row r="2" spans="1:45">
      <c r="A2" s="1" t="str">
        <f>INDEX(Data,,MATCH('Euro 2016'!$N$10,Lang,0))</f>
        <v>UEFA EURO 2016 Tournament Schedule</v>
      </c>
      <c r="B2" s="1" t="s">
        <v>43</v>
      </c>
      <c r="C2" s="1" t="s">
        <v>44</v>
      </c>
      <c r="D2" s="1" t="s">
        <v>45</v>
      </c>
      <c r="E2" s="1" t="s">
        <v>46</v>
      </c>
      <c r="F2" s="1" t="s">
        <v>47</v>
      </c>
      <c r="G2" s="1" t="s">
        <v>48</v>
      </c>
      <c r="H2" s="1" t="s">
        <v>49</v>
      </c>
      <c r="I2" s="1" t="s">
        <v>50</v>
      </c>
      <c r="J2" s="1" t="s">
        <v>51</v>
      </c>
      <c r="K2" s="1" t="s">
        <v>52</v>
      </c>
      <c r="L2" s="1" t="s">
        <v>53</v>
      </c>
      <c r="M2" s="1" t="s">
        <v>43</v>
      </c>
      <c r="N2" s="1" t="s">
        <v>54</v>
      </c>
      <c r="O2" s="1" t="s">
        <v>43</v>
      </c>
      <c r="P2" s="1" t="s">
        <v>2641</v>
      </c>
      <c r="Q2" s="1" t="s">
        <v>55</v>
      </c>
      <c r="R2" s="1" t="s">
        <v>56</v>
      </c>
      <c r="S2" s="1" t="s">
        <v>57</v>
      </c>
      <c r="T2" s="1" t="s">
        <v>58</v>
      </c>
      <c r="U2" s="1" t="s">
        <v>2358</v>
      </c>
      <c r="V2" s="1" t="s">
        <v>59</v>
      </c>
      <c r="W2" s="1" t="s">
        <v>60</v>
      </c>
      <c r="X2" s="1" t="s">
        <v>61</v>
      </c>
      <c r="Y2" s="1" t="s">
        <v>43</v>
      </c>
      <c r="Z2" s="1" t="s">
        <v>62</v>
      </c>
      <c r="AA2" s="1" t="s">
        <v>63</v>
      </c>
      <c r="AB2" s="1" t="s">
        <v>64</v>
      </c>
      <c r="AC2" s="1" t="s">
        <v>65</v>
      </c>
      <c r="AD2" s="1" t="s">
        <v>66</v>
      </c>
      <c r="AE2" s="1" t="s">
        <v>67</v>
      </c>
      <c r="AF2" s="1" t="s">
        <v>68</v>
      </c>
      <c r="AG2" s="1" t="s">
        <v>69</v>
      </c>
      <c r="AH2" s="1" t="s">
        <v>70</v>
      </c>
      <c r="AI2" s="1" t="s">
        <v>71</v>
      </c>
      <c r="AJ2" s="1" t="s">
        <v>72</v>
      </c>
      <c r="AK2" s="1" t="s">
        <v>73</v>
      </c>
      <c r="AL2" s="1" t="s">
        <v>74</v>
      </c>
      <c r="AM2" s="1" t="s">
        <v>75</v>
      </c>
      <c r="AN2" s="1" t="s">
        <v>76</v>
      </c>
      <c r="AO2" s="1" t="s">
        <v>77</v>
      </c>
      <c r="AP2" s="1" t="s">
        <v>78</v>
      </c>
      <c r="AQ2" s="1" t="s">
        <v>79</v>
      </c>
      <c r="AR2" s="1" t="s">
        <v>80</v>
      </c>
      <c r="AS2" s="1" t="s">
        <v>81</v>
      </c>
    </row>
    <row r="3" spans="1:45">
      <c r="A3" s="1" t="str">
        <f>INDEX(Data,,MATCH('Euro 2016'!$N$10,Lang,0))</f>
        <v>Group Stage</v>
      </c>
      <c r="B3" s="1" t="s">
        <v>82</v>
      </c>
      <c r="C3" s="1" t="s">
        <v>83</v>
      </c>
      <c r="D3" s="1" t="s">
        <v>84</v>
      </c>
      <c r="E3" s="1" t="s">
        <v>85</v>
      </c>
      <c r="F3" s="1" t="s">
        <v>86</v>
      </c>
      <c r="G3" s="1" t="s">
        <v>87</v>
      </c>
      <c r="H3" s="1" t="s">
        <v>88</v>
      </c>
      <c r="I3" s="1" t="s">
        <v>89</v>
      </c>
      <c r="J3" s="1" t="s">
        <v>90</v>
      </c>
      <c r="K3" s="1" t="s">
        <v>91</v>
      </c>
      <c r="L3" s="1" t="s">
        <v>92</v>
      </c>
      <c r="M3" s="1" t="s">
        <v>93</v>
      </c>
      <c r="N3" s="1" t="s">
        <v>94</v>
      </c>
      <c r="O3" s="1" t="s">
        <v>82</v>
      </c>
      <c r="P3" s="1" t="s">
        <v>2743</v>
      </c>
      <c r="Q3" s="1" t="s">
        <v>95</v>
      </c>
      <c r="R3" s="1" t="s">
        <v>96</v>
      </c>
      <c r="S3" s="1" t="s">
        <v>97</v>
      </c>
      <c r="T3" s="1" t="s">
        <v>98</v>
      </c>
      <c r="U3" s="1" t="s">
        <v>99</v>
      </c>
      <c r="V3" s="1" t="s">
        <v>100</v>
      </c>
      <c r="W3" s="1" t="s">
        <v>101</v>
      </c>
      <c r="X3" s="1" t="s">
        <v>102</v>
      </c>
      <c r="Y3" s="1" t="s">
        <v>103</v>
      </c>
      <c r="Z3" s="1" t="s">
        <v>104</v>
      </c>
      <c r="AA3" s="1" t="s">
        <v>105</v>
      </c>
      <c r="AB3" s="1" t="s">
        <v>106</v>
      </c>
      <c r="AC3" s="1" t="s">
        <v>107</v>
      </c>
      <c r="AD3" s="1" t="s">
        <v>108</v>
      </c>
      <c r="AE3" s="1" t="s">
        <v>109</v>
      </c>
      <c r="AF3" s="1" t="s">
        <v>110</v>
      </c>
      <c r="AG3" s="1" t="s">
        <v>111</v>
      </c>
      <c r="AH3" s="1" t="s">
        <v>112</v>
      </c>
      <c r="AI3" s="1" t="s">
        <v>113</v>
      </c>
      <c r="AJ3" s="1" t="s">
        <v>114</v>
      </c>
      <c r="AK3" s="1" t="s">
        <v>115</v>
      </c>
      <c r="AL3" s="1" t="s">
        <v>116</v>
      </c>
      <c r="AM3" s="1" t="s">
        <v>111</v>
      </c>
      <c r="AN3" s="1" t="s">
        <v>117</v>
      </c>
      <c r="AO3" s="1" t="s">
        <v>118</v>
      </c>
      <c r="AP3" s="1" t="s">
        <v>119</v>
      </c>
      <c r="AQ3" s="1" t="s">
        <v>120</v>
      </c>
      <c r="AR3" s="1" t="s">
        <v>121</v>
      </c>
      <c r="AS3" s="1" t="s">
        <v>122</v>
      </c>
    </row>
    <row r="4" spans="1:45">
      <c r="A4" s="1" t="str">
        <f>INDEX(Data,,MATCH('Euro 2016'!$N$10,Lang,0))</f>
        <v>Round of 16</v>
      </c>
      <c r="B4" s="1" t="s">
        <v>123</v>
      </c>
      <c r="C4" s="1" t="s">
        <v>124</v>
      </c>
      <c r="D4" s="1" t="s">
        <v>125</v>
      </c>
      <c r="E4" s="1" t="s">
        <v>126</v>
      </c>
      <c r="F4" s="1" t="s">
        <v>127</v>
      </c>
      <c r="G4" s="1" t="s">
        <v>128</v>
      </c>
      <c r="H4" s="1" t="s">
        <v>129</v>
      </c>
      <c r="I4" s="1" t="s">
        <v>130</v>
      </c>
      <c r="J4" s="1" t="s">
        <v>131</v>
      </c>
      <c r="K4" s="1" t="s">
        <v>132</v>
      </c>
      <c r="L4" s="1" t="s">
        <v>133</v>
      </c>
      <c r="M4" s="1" t="s">
        <v>134</v>
      </c>
      <c r="N4" s="1" t="s">
        <v>135</v>
      </c>
      <c r="O4" s="1" t="s">
        <v>123</v>
      </c>
      <c r="P4" s="1" t="s">
        <v>2755</v>
      </c>
      <c r="Q4" s="1" t="s">
        <v>136</v>
      </c>
      <c r="R4" s="1" t="s">
        <v>137</v>
      </c>
      <c r="S4" s="1" t="s">
        <v>138</v>
      </c>
      <c r="T4" s="1" t="s">
        <v>139</v>
      </c>
      <c r="U4" s="1" t="s">
        <v>140</v>
      </c>
      <c r="V4" s="1" t="s">
        <v>141</v>
      </c>
      <c r="W4" s="1" t="s">
        <v>142</v>
      </c>
      <c r="X4" s="1" t="s">
        <v>143</v>
      </c>
      <c r="Y4" s="1" t="s">
        <v>144</v>
      </c>
      <c r="Z4" s="1" t="s">
        <v>145</v>
      </c>
      <c r="AA4" s="1" t="s">
        <v>146</v>
      </c>
      <c r="AB4" s="1" t="s">
        <v>147</v>
      </c>
      <c r="AC4" s="1" t="s">
        <v>148</v>
      </c>
      <c r="AD4" s="1" t="s">
        <v>149</v>
      </c>
      <c r="AE4" s="1" t="s">
        <v>150</v>
      </c>
      <c r="AF4" s="1" t="s">
        <v>151</v>
      </c>
      <c r="AG4" s="1" t="s">
        <v>152</v>
      </c>
      <c r="AH4" s="1" t="s">
        <v>153</v>
      </c>
      <c r="AI4" s="1" t="s">
        <v>154</v>
      </c>
      <c r="AJ4" s="1" t="s">
        <v>155</v>
      </c>
      <c r="AK4" s="1" t="s">
        <v>156</v>
      </c>
      <c r="AL4" s="1" t="s">
        <v>157</v>
      </c>
      <c r="AM4" s="1" t="s">
        <v>158</v>
      </c>
      <c r="AN4" s="1" t="s">
        <v>159</v>
      </c>
      <c r="AO4" s="1" t="s">
        <v>160</v>
      </c>
      <c r="AP4" s="1" t="s">
        <v>161</v>
      </c>
      <c r="AQ4" s="1" t="s">
        <v>162</v>
      </c>
      <c r="AR4" s="1" t="s">
        <v>163</v>
      </c>
      <c r="AS4" s="1" t="s">
        <v>164</v>
      </c>
    </row>
    <row r="5" spans="1:45">
      <c r="A5" s="1" t="str">
        <f>INDEX(Data,,MATCH('Euro 2016'!$N$10,Lang,0))</f>
        <v>Quarterfinals</v>
      </c>
      <c r="B5" s="1" t="s">
        <v>165</v>
      </c>
      <c r="C5" s="1" t="s">
        <v>166</v>
      </c>
      <c r="D5" s="1" t="s">
        <v>167</v>
      </c>
      <c r="E5" s="1" t="s">
        <v>168</v>
      </c>
      <c r="F5" s="1" t="s">
        <v>169</v>
      </c>
      <c r="G5" s="1" t="s">
        <v>170</v>
      </c>
      <c r="H5" s="1" t="s">
        <v>171</v>
      </c>
      <c r="I5" s="1" t="s">
        <v>172</v>
      </c>
      <c r="J5" s="1" t="s">
        <v>173</v>
      </c>
      <c r="K5" s="1" t="s">
        <v>174</v>
      </c>
      <c r="L5" s="1" t="s">
        <v>175</v>
      </c>
      <c r="M5" s="1" t="s">
        <v>176</v>
      </c>
      <c r="N5" s="1" t="s">
        <v>177</v>
      </c>
      <c r="O5" s="1" t="s">
        <v>165</v>
      </c>
      <c r="P5" s="1" t="s">
        <v>2742</v>
      </c>
      <c r="Q5" s="1" t="s">
        <v>178</v>
      </c>
      <c r="R5" s="1" t="s">
        <v>179</v>
      </c>
      <c r="S5" s="1" t="s">
        <v>180</v>
      </c>
      <c r="T5" s="1" t="s">
        <v>181</v>
      </c>
      <c r="U5" s="1" t="s">
        <v>182</v>
      </c>
      <c r="V5" s="1" t="s">
        <v>183</v>
      </c>
      <c r="W5" s="1" t="s">
        <v>184</v>
      </c>
      <c r="X5" s="1" t="s">
        <v>185</v>
      </c>
      <c r="Y5" s="1" t="s">
        <v>186</v>
      </c>
      <c r="Z5" s="1" t="s">
        <v>187</v>
      </c>
      <c r="AA5" s="1" t="s">
        <v>188</v>
      </c>
      <c r="AB5" s="1" t="s">
        <v>189</v>
      </c>
      <c r="AC5" s="1" t="s">
        <v>190</v>
      </c>
      <c r="AD5" s="1" t="s">
        <v>176</v>
      </c>
      <c r="AE5" s="1" t="s">
        <v>191</v>
      </c>
      <c r="AF5" s="1" t="s">
        <v>192</v>
      </c>
      <c r="AG5" s="1" t="s">
        <v>193</v>
      </c>
      <c r="AH5" s="1" t="s">
        <v>194</v>
      </c>
      <c r="AI5" s="1" t="s">
        <v>195</v>
      </c>
      <c r="AJ5" s="1" t="s">
        <v>174</v>
      </c>
      <c r="AK5" s="1" t="s">
        <v>196</v>
      </c>
      <c r="AL5" s="1" t="s">
        <v>197</v>
      </c>
      <c r="AM5" s="1" t="s">
        <v>198</v>
      </c>
      <c r="AN5" s="1" t="s">
        <v>199</v>
      </c>
      <c r="AO5" s="1" t="s">
        <v>200</v>
      </c>
      <c r="AP5" s="1" t="s">
        <v>201</v>
      </c>
      <c r="AQ5" s="1" t="s">
        <v>202</v>
      </c>
      <c r="AR5" s="1" t="s">
        <v>203</v>
      </c>
      <c r="AS5" s="1" t="s">
        <v>204</v>
      </c>
    </row>
    <row r="6" spans="1:45">
      <c r="A6" s="1" t="str">
        <f>INDEX(Data,,MATCH('Euro 2016'!$N$10,Lang,0))</f>
        <v>Semi-Finals</v>
      </c>
      <c r="B6" s="1" t="s">
        <v>205</v>
      </c>
      <c r="C6" s="1" t="s">
        <v>206</v>
      </c>
      <c r="D6" s="1" t="s">
        <v>207</v>
      </c>
      <c r="E6" s="1" t="s">
        <v>208</v>
      </c>
      <c r="F6" s="1" t="s">
        <v>209</v>
      </c>
      <c r="G6" s="1" t="s">
        <v>210</v>
      </c>
      <c r="H6" s="1" t="s">
        <v>211</v>
      </c>
      <c r="I6" s="1" t="s">
        <v>212</v>
      </c>
      <c r="J6" s="1" t="s">
        <v>213</v>
      </c>
      <c r="K6" s="1" t="s">
        <v>214</v>
      </c>
      <c r="L6" s="1" t="s">
        <v>215</v>
      </c>
      <c r="M6" s="1" t="s">
        <v>216</v>
      </c>
      <c r="N6" s="1" t="s">
        <v>217</v>
      </c>
      <c r="O6" s="1" t="s">
        <v>205</v>
      </c>
      <c r="P6" s="1" t="s">
        <v>2756</v>
      </c>
      <c r="Q6" s="1" t="s">
        <v>218</v>
      </c>
      <c r="R6" s="1" t="s">
        <v>219</v>
      </c>
      <c r="S6" s="1" t="s">
        <v>220</v>
      </c>
      <c r="T6" s="1" t="s">
        <v>221</v>
      </c>
      <c r="U6" s="1" t="s">
        <v>222</v>
      </c>
      <c r="V6" s="1" t="s">
        <v>223</v>
      </c>
      <c r="W6" s="1" t="s">
        <v>224</v>
      </c>
      <c r="X6" s="1" t="s">
        <v>225</v>
      </c>
      <c r="Y6" s="1" t="s">
        <v>226</v>
      </c>
      <c r="Z6" s="1" t="s">
        <v>227</v>
      </c>
      <c r="AA6" s="1" t="s">
        <v>228</v>
      </c>
      <c r="AB6" s="1" t="s">
        <v>229</v>
      </c>
      <c r="AC6" s="1" t="s">
        <v>230</v>
      </c>
      <c r="AD6" s="1" t="s">
        <v>216</v>
      </c>
      <c r="AE6" s="1" t="s">
        <v>231</v>
      </c>
      <c r="AF6" s="1" t="s">
        <v>232</v>
      </c>
      <c r="AG6" s="1" t="s">
        <v>233</v>
      </c>
      <c r="AH6" s="1" t="s">
        <v>216</v>
      </c>
      <c r="AI6" s="1" t="s">
        <v>234</v>
      </c>
      <c r="AJ6" s="1" t="s">
        <v>214</v>
      </c>
      <c r="AK6" s="1" t="s">
        <v>215</v>
      </c>
      <c r="AL6" s="1" t="s">
        <v>235</v>
      </c>
      <c r="AM6" s="1" t="s">
        <v>236</v>
      </c>
      <c r="AN6" s="1" t="s">
        <v>237</v>
      </c>
      <c r="AO6" s="1" t="s">
        <v>238</v>
      </c>
      <c r="AP6" s="1" t="s">
        <v>239</v>
      </c>
      <c r="AQ6" s="1" t="s">
        <v>240</v>
      </c>
      <c r="AR6" s="1" t="s">
        <v>241</v>
      </c>
      <c r="AS6" s="1" t="s">
        <v>242</v>
      </c>
    </row>
    <row r="7" spans="1:45">
      <c r="A7" s="1" t="str">
        <f>INDEX(Data,,MATCH('Euro 2016'!$N$10,Lang,0))</f>
        <v>Third-Place Play-Off</v>
      </c>
      <c r="B7" s="1" t="s">
        <v>243</v>
      </c>
      <c r="C7" s="1" t="s">
        <v>244</v>
      </c>
      <c r="D7" s="1" t="s">
        <v>245</v>
      </c>
      <c r="E7" s="1" t="s">
        <v>246</v>
      </c>
      <c r="F7" s="1" t="s">
        <v>247</v>
      </c>
      <c r="G7" s="1" t="s">
        <v>248</v>
      </c>
      <c r="H7" s="1" t="s">
        <v>249</v>
      </c>
      <c r="I7" s="1" t="s">
        <v>250</v>
      </c>
      <c r="J7" s="1" t="s">
        <v>251</v>
      </c>
      <c r="K7" s="1" t="s">
        <v>252</v>
      </c>
      <c r="L7" s="1" t="s">
        <v>253</v>
      </c>
      <c r="M7" s="1" t="s">
        <v>254</v>
      </c>
      <c r="N7" s="1" t="s">
        <v>255</v>
      </c>
      <c r="O7" s="1" t="s">
        <v>243</v>
      </c>
      <c r="Q7" s="1" t="s">
        <v>256</v>
      </c>
      <c r="R7" s="1" t="s">
        <v>257</v>
      </c>
      <c r="S7" s="1" t="s">
        <v>258</v>
      </c>
      <c r="T7" s="1" t="s">
        <v>259</v>
      </c>
      <c r="U7" s="1" t="s">
        <v>2359</v>
      </c>
      <c r="V7" s="1" t="s">
        <v>260</v>
      </c>
      <c r="W7" s="1" t="s">
        <v>261</v>
      </c>
      <c r="X7" s="1" t="s">
        <v>262</v>
      </c>
      <c r="Y7" s="1" t="s">
        <v>263</v>
      </c>
      <c r="Z7" s="1" t="s">
        <v>264</v>
      </c>
      <c r="AA7" s="1" t="s">
        <v>265</v>
      </c>
      <c r="AB7" s="1" t="s">
        <v>266</v>
      </c>
      <c r="AC7" s="1" t="s">
        <v>267</v>
      </c>
      <c r="AD7" s="1" t="s">
        <v>268</v>
      </c>
      <c r="AE7" s="1" t="s">
        <v>269</v>
      </c>
      <c r="AF7" s="1" t="s">
        <v>270</v>
      </c>
      <c r="AG7" s="1" t="s">
        <v>271</v>
      </c>
      <c r="AH7" s="1" t="s">
        <v>272</v>
      </c>
      <c r="AI7" s="1" t="s">
        <v>273</v>
      </c>
      <c r="AJ7" s="1" t="s">
        <v>252</v>
      </c>
      <c r="AK7" s="1" t="s">
        <v>274</v>
      </c>
      <c r="AL7" s="1" t="s">
        <v>275</v>
      </c>
      <c r="AM7" s="1" t="s">
        <v>276</v>
      </c>
      <c r="AN7" s="1" t="s">
        <v>277</v>
      </c>
      <c r="AO7" s="1" t="s">
        <v>278</v>
      </c>
      <c r="AP7" s="1" t="s">
        <v>279</v>
      </c>
      <c r="AQ7" s="1" t="s">
        <v>280</v>
      </c>
      <c r="AR7" s="1" t="s">
        <v>281</v>
      </c>
      <c r="AS7" s="1" t="s">
        <v>282</v>
      </c>
    </row>
    <row r="8" spans="1:45">
      <c r="A8" s="1" t="str">
        <f>INDEX(Data,,MATCH('Euro 2016'!$N$10,Lang,0))</f>
        <v>Final</v>
      </c>
      <c r="B8" s="1" t="s">
        <v>283</v>
      </c>
      <c r="C8" s="1" t="s">
        <v>284</v>
      </c>
      <c r="D8" s="1" t="s">
        <v>285</v>
      </c>
      <c r="E8" s="1" t="s">
        <v>286</v>
      </c>
      <c r="F8" s="1" t="s">
        <v>283</v>
      </c>
      <c r="G8" s="1" t="s">
        <v>287</v>
      </c>
      <c r="H8" s="1" t="s">
        <v>283</v>
      </c>
      <c r="I8" s="1" t="s">
        <v>288</v>
      </c>
      <c r="J8" s="1" t="s">
        <v>289</v>
      </c>
      <c r="K8" s="1" t="s">
        <v>290</v>
      </c>
      <c r="L8" s="1" t="s">
        <v>291</v>
      </c>
      <c r="M8" s="1" t="s">
        <v>290</v>
      </c>
      <c r="N8" s="1" t="s">
        <v>290</v>
      </c>
      <c r="O8" s="1" t="s">
        <v>283</v>
      </c>
      <c r="P8" s="1" t="s">
        <v>2640</v>
      </c>
      <c r="Q8" s="1" t="s">
        <v>290</v>
      </c>
      <c r="R8" s="1" t="s">
        <v>292</v>
      </c>
      <c r="S8" s="1" t="s">
        <v>290</v>
      </c>
      <c r="T8" s="1" t="s">
        <v>293</v>
      </c>
      <c r="U8" s="1" t="s">
        <v>294</v>
      </c>
      <c r="V8" s="1" t="s">
        <v>295</v>
      </c>
      <c r="W8" s="1" t="s">
        <v>283</v>
      </c>
      <c r="X8" s="1" t="s">
        <v>296</v>
      </c>
      <c r="Y8" s="1" t="s">
        <v>290</v>
      </c>
      <c r="Z8" s="1" t="s">
        <v>297</v>
      </c>
      <c r="AA8" s="1" t="s">
        <v>298</v>
      </c>
      <c r="AB8" s="1" t="s">
        <v>299</v>
      </c>
      <c r="AC8" s="1" t="s">
        <v>300</v>
      </c>
      <c r="AD8" s="1" t="s">
        <v>290</v>
      </c>
      <c r="AE8" s="1" t="s">
        <v>301</v>
      </c>
      <c r="AF8" s="1" t="s">
        <v>302</v>
      </c>
      <c r="AG8" s="1" t="s">
        <v>283</v>
      </c>
      <c r="AH8" s="1" t="s">
        <v>303</v>
      </c>
      <c r="AI8" s="1" t="s">
        <v>287</v>
      </c>
      <c r="AJ8" s="1" t="s">
        <v>290</v>
      </c>
      <c r="AK8" s="1" t="s">
        <v>291</v>
      </c>
      <c r="AL8" s="1" t="s">
        <v>290</v>
      </c>
      <c r="AM8" s="1" t="s">
        <v>283</v>
      </c>
      <c r="AN8" s="1" t="s">
        <v>283</v>
      </c>
      <c r="AO8" s="1" t="s">
        <v>304</v>
      </c>
      <c r="AP8" s="1" t="s">
        <v>283</v>
      </c>
      <c r="AQ8" s="1" t="s">
        <v>305</v>
      </c>
      <c r="AR8" s="1" t="s">
        <v>306</v>
      </c>
      <c r="AS8" s="1" t="s">
        <v>307</v>
      </c>
    </row>
    <row r="9" spans="1:45">
      <c r="A9" s="1" t="str">
        <f>INDEX(Data,,MATCH('Euro 2016'!$N$10,Lang,0))</f>
        <v>Group</v>
      </c>
      <c r="B9" s="1" t="s">
        <v>308</v>
      </c>
      <c r="C9" s="1" t="s">
        <v>309</v>
      </c>
      <c r="D9" s="1" t="s">
        <v>310</v>
      </c>
      <c r="E9" s="1" t="s">
        <v>311</v>
      </c>
      <c r="F9" s="1" t="s">
        <v>312</v>
      </c>
      <c r="G9" s="1" t="s">
        <v>313</v>
      </c>
      <c r="H9" s="1" t="s">
        <v>314</v>
      </c>
      <c r="I9" s="1" t="s">
        <v>315</v>
      </c>
      <c r="J9" s="1" t="s">
        <v>316</v>
      </c>
      <c r="K9" s="1" t="s">
        <v>317</v>
      </c>
      <c r="L9" s="1" t="s">
        <v>318</v>
      </c>
      <c r="M9" s="1" t="s">
        <v>319</v>
      </c>
      <c r="N9" s="1" t="s">
        <v>320</v>
      </c>
      <c r="O9" s="1" t="s">
        <v>308</v>
      </c>
      <c r="P9" s="1" t="s">
        <v>2625</v>
      </c>
      <c r="Q9" s="1" t="s">
        <v>321</v>
      </c>
      <c r="R9" s="1" t="s">
        <v>322</v>
      </c>
      <c r="S9" s="1" t="s">
        <v>319</v>
      </c>
      <c r="T9" s="1" t="s">
        <v>323</v>
      </c>
      <c r="U9" s="1" t="s">
        <v>324</v>
      </c>
      <c r="V9" s="1" t="s">
        <v>325</v>
      </c>
      <c r="W9" s="1" t="s">
        <v>326</v>
      </c>
      <c r="X9" s="1" t="s">
        <v>327</v>
      </c>
      <c r="Y9" s="1" t="s">
        <v>328</v>
      </c>
      <c r="Z9" s="1" t="s">
        <v>329</v>
      </c>
      <c r="AA9" s="1" t="s">
        <v>330</v>
      </c>
      <c r="AB9" s="1" t="s">
        <v>313</v>
      </c>
      <c r="AC9" s="1" t="s">
        <v>331</v>
      </c>
      <c r="AD9" s="1" t="s">
        <v>319</v>
      </c>
      <c r="AE9" s="1" t="s">
        <v>332</v>
      </c>
      <c r="AF9" s="1" t="s">
        <v>317</v>
      </c>
      <c r="AG9" s="1" t="s">
        <v>333</v>
      </c>
      <c r="AH9" s="1" t="s">
        <v>317</v>
      </c>
      <c r="AI9" s="1" t="s">
        <v>334</v>
      </c>
      <c r="AJ9" s="1" t="s">
        <v>317</v>
      </c>
      <c r="AK9" s="1" t="s">
        <v>318</v>
      </c>
      <c r="AL9" s="1" t="s">
        <v>318</v>
      </c>
      <c r="AM9" s="1" t="s">
        <v>333</v>
      </c>
      <c r="AN9" s="1" t="s">
        <v>331</v>
      </c>
      <c r="AO9" s="1" t="s">
        <v>335</v>
      </c>
      <c r="AP9" s="1" t="s">
        <v>314</v>
      </c>
      <c r="AQ9" s="1" t="s">
        <v>336</v>
      </c>
      <c r="AR9" s="1" t="s">
        <v>313</v>
      </c>
      <c r="AS9" s="1" t="s">
        <v>122</v>
      </c>
    </row>
    <row r="10" spans="1:45">
      <c r="A10" s="1" t="str">
        <f>INDEX(Data,,MATCH('Euro 2016'!$N$10,Lang,0))</f>
        <v>PL</v>
      </c>
      <c r="B10" s="1" t="s">
        <v>337</v>
      </c>
      <c r="C10" s="1" t="s">
        <v>338</v>
      </c>
      <c r="D10" s="1" t="s">
        <v>339</v>
      </c>
      <c r="E10" s="1" t="s">
        <v>340</v>
      </c>
      <c r="F10" s="1" t="s">
        <v>341</v>
      </c>
      <c r="G10" s="1" t="s">
        <v>342</v>
      </c>
      <c r="H10" s="1" t="s">
        <v>343</v>
      </c>
      <c r="I10" s="1" t="s">
        <v>344</v>
      </c>
      <c r="J10" s="1" t="s">
        <v>345</v>
      </c>
      <c r="K10" s="1" t="s">
        <v>337</v>
      </c>
      <c r="L10" s="1" t="s">
        <v>346</v>
      </c>
      <c r="M10" s="1" t="s">
        <v>347</v>
      </c>
      <c r="N10" s="1" t="s">
        <v>348</v>
      </c>
      <c r="O10" s="1" t="s">
        <v>337</v>
      </c>
      <c r="P10" s="1" t="s">
        <v>341</v>
      </c>
      <c r="Q10" s="1" t="s">
        <v>343</v>
      </c>
      <c r="R10" s="1" t="s">
        <v>349</v>
      </c>
      <c r="S10" s="1" t="s">
        <v>347</v>
      </c>
      <c r="T10" s="1" t="s">
        <v>350</v>
      </c>
      <c r="U10" s="1" t="s">
        <v>351</v>
      </c>
      <c r="V10" s="1" t="s">
        <v>352</v>
      </c>
      <c r="W10" s="1" t="s">
        <v>353</v>
      </c>
      <c r="X10" s="1" t="s">
        <v>338</v>
      </c>
      <c r="Y10" s="1" t="s">
        <v>354</v>
      </c>
      <c r="Z10" s="1" t="s">
        <v>355</v>
      </c>
      <c r="AA10" s="1" t="s">
        <v>356</v>
      </c>
      <c r="AB10" s="1" t="s">
        <v>357</v>
      </c>
      <c r="AC10" s="1" t="s">
        <v>338</v>
      </c>
      <c r="AD10" s="1" t="s">
        <v>358</v>
      </c>
      <c r="AE10" s="1" t="s">
        <v>359</v>
      </c>
      <c r="AF10" s="1" t="s">
        <v>352</v>
      </c>
      <c r="AG10" s="1" t="s">
        <v>343</v>
      </c>
      <c r="AH10" s="1" t="s">
        <v>343</v>
      </c>
      <c r="AI10" s="1" t="s">
        <v>360</v>
      </c>
      <c r="AJ10" s="1" t="s">
        <v>361</v>
      </c>
      <c r="AK10" s="1" t="s">
        <v>346</v>
      </c>
      <c r="AL10" s="1" t="s">
        <v>337</v>
      </c>
      <c r="AM10" s="1" t="s">
        <v>343</v>
      </c>
      <c r="AN10" s="1" t="s">
        <v>362</v>
      </c>
      <c r="AO10" s="1" t="s">
        <v>363</v>
      </c>
      <c r="AP10" s="1" t="s">
        <v>341</v>
      </c>
      <c r="AQ10" s="1" t="s">
        <v>364</v>
      </c>
      <c r="AR10" s="1" t="s">
        <v>365</v>
      </c>
      <c r="AS10" s="1" t="s">
        <v>366</v>
      </c>
    </row>
    <row r="11" spans="1:45">
      <c r="A11" s="1" t="str">
        <f>INDEX(Data,,MATCH('Euro 2016'!$N$10,Lang,0))</f>
        <v>W</v>
      </c>
      <c r="B11" s="1" t="s">
        <v>367</v>
      </c>
      <c r="C11" s="1" t="s">
        <v>368</v>
      </c>
      <c r="D11" s="1" t="s">
        <v>369</v>
      </c>
      <c r="E11" s="1" t="s">
        <v>370</v>
      </c>
      <c r="F11" s="1" t="s">
        <v>371</v>
      </c>
      <c r="G11" s="1" t="s">
        <v>372</v>
      </c>
      <c r="H11" s="1" t="s">
        <v>354</v>
      </c>
      <c r="I11" s="1" t="s">
        <v>373</v>
      </c>
      <c r="J11" s="1" t="s">
        <v>374</v>
      </c>
      <c r="K11" s="1" t="s">
        <v>367</v>
      </c>
      <c r="L11" s="1" t="s">
        <v>375</v>
      </c>
      <c r="M11" s="1" t="s">
        <v>375</v>
      </c>
      <c r="N11" s="1" t="s">
        <v>367</v>
      </c>
      <c r="O11" s="1" t="s">
        <v>367</v>
      </c>
      <c r="P11" s="1" t="s">
        <v>375</v>
      </c>
      <c r="Q11" s="1" t="s">
        <v>375</v>
      </c>
      <c r="R11" s="1" t="s">
        <v>376</v>
      </c>
      <c r="S11" s="1" t="s">
        <v>358</v>
      </c>
      <c r="T11" s="1" t="s">
        <v>377</v>
      </c>
      <c r="U11" s="1" t="s">
        <v>378</v>
      </c>
      <c r="V11" s="1" t="s">
        <v>379</v>
      </c>
      <c r="W11" s="1" t="s">
        <v>380</v>
      </c>
      <c r="X11" s="1" t="s">
        <v>381</v>
      </c>
      <c r="Y11" s="1" t="s">
        <v>375</v>
      </c>
      <c r="Z11" s="1" t="s">
        <v>382</v>
      </c>
      <c r="AA11" s="1" t="s">
        <v>338</v>
      </c>
      <c r="AB11" s="1" t="s">
        <v>372</v>
      </c>
      <c r="AC11" s="1" t="s">
        <v>383</v>
      </c>
      <c r="AD11" s="1" t="s">
        <v>375</v>
      </c>
      <c r="AE11" s="1" t="s">
        <v>384</v>
      </c>
      <c r="AF11" s="1" t="s">
        <v>346</v>
      </c>
      <c r="AG11" s="1" t="s">
        <v>375</v>
      </c>
      <c r="AH11" s="1" t="s">
        <v>375</v>
      </c>
      <c r="AI11" s="1" t="s">
        <v>385</v>
      </c>
      <c r="AJ11" s="1" t="s">
        <v>386</v>
      </c>
      <c r="AK11" s="1" t="s">
        <v>375</v>
      </c>
      <c r="AL11" s="1" t="s">
        <v>367</v>
      </c>
      <c r="AM11" s="1" t="s">
        <v>354</v>
      </c>
      <c r="AN11" s="1" t="s">
        <v>375</v>
      </c>
      <c r="AO11" s="1" t="s">
        <v>387</v>
      </c>
      <c r="AP11" s="1" t="s">
        <v>354</v>
      </c>
      <c r="AQ11" s="1" t="s">
        <v>388</v>
      </c>
      <c r="AR11" s="1" t="s">
        <v>385</v>
      </c>
      <c r="AS11" s="1" t="s">
        <v>389</v>
      </c>
    </row>
    <row r="12" spans="1:45">
      <c r="A12" s="1" t="str">
        <f>INDEX(Data,,MATCH('Euro 2016'!$N$10,Lang,0))</f>
        <v>DRAW</v>
      </c>
      <c r="B12" s="1" t="s">
        <v>390</v>
      </c>
      <c r="C12" s="1" t="s">
        <v>391</v>
      </c>
      <c r="D12" s="1" t="s">
        <v>392</v>
      </c>
      <c r="E12" s="1" t="s">
        <v>393</v>
      </c>
      <c r="F12" s="1" t="s">
        <v>394</v>
      </c>
      <c r="G12" s="1" t="s">
        <v>395</v>
      </c>
      <c r="H12" s="1" t="s">
        <v>396</v>
      </c>
      <c r="I12" s="1" t="s">
        <v>397</v>
      </c>
      <c r="J12" s="1" t="s">
        <v>398</v>
      </c>
      <c r="K12" s="1" t="s">
        <v>390</v>
      </c>
      <c r="L12" s="1" t="s">
        <v>383</v>
      </c>
      <c r="M12" s="1" t="s">
        <v>399</v>
      </c>
      <c r="N12" s="1" t="s">
        <v>354</v>
      </c>
      <c r="O12" s="1" t="s">
        <v>390</v>
      </c>
      <c r="P12" s="1" t="s">
        <v>388</v>
      </c>
      <c r="Q12" s="1" t="s">
        <v>400</v>
      </c>
      <c r="R12" s="1" t="s">
        <v>401</v>
      </c>
      <c r="S12" s="1" t="s">
        <v>390</v>
      </c>
      <c r="T12" s="1" t="s">
        <v>402</v>
      </c>
      <c r="U12" s="1" t="s">
        <v>403</v>
      </c>
      <c r="V12" s="1" t="s">
        <v>404</v>
      </c>
      <c r="W12" s="1" t="s">
        <v>405</v>
      </c>
      <c r="X12" s="1" t="s">
        <v>406</v>
      </c>
      <c r="Y12" s="1" t="s">
        <v>386</v>
      </c>
      <c r="Z12" s="1" t="s">
        <v>407</v>
      </c>
      <c r="AA12" s="1" t="s">
        <v>408</v>
      </c>
      <c r="AB12" s="1" t="s">
        <v>409</v>
      </c>
      <c r="AC12" s="1" t="s">
        <v>410</v>
      </c>
      <c r="AD12" s="1" t="s">
        <v>388</v>
      </c>
      <c r="AE12" s="1" t="s">
        <v>411</v>
      </c>
      <c r="AF12" s="1" t="s">
        <v>383</v>
      </c>
      <c r="AG12" s="1" t="s">
        <v>396</v>
      </c>
      <c r="AH12" s="1" t="s">
        <v>396</v>
      </c>
      <c r="AI12" s="1" t="s">
        <v>409</v>
      </c>
      <c r="AJ12" s="1" t="s">
        <v>412</v>
      </c>
      <c r="AK12" s="1" t="s">
        <v>383</v>
      </c>
      <c r="AL12" s="1" t="s">
        <v>390</v>
      </c>
      <c r="AM12" s="1" t="s">
        <v>390</v>
      </c>
      <c r="AN12" s="1" t="s">
        <v>341</v>
      </c>
      <c r="AO12" s="1" t="s">
        <v>413</v>
      </c>
      <c r="AP12" s="1" t="s">
        <v>414</v>
      </c>
      <c r="AQ12" s="1" t="s">
        <v>394</v>
      </c>
      <c r="AR12" s="1" t="s">
        <v>409</v>
      </c>
      <c r="AS12" s="1" t="s">
        <v>415</v>
      </c>
    </row>
    <row r="13" spans="1:45">
      <c r="A13" s="1" t="str">
        <f>INDEX(Data,,MATCH('Euro 2016'!$N$10,Lang,0))</f>
        <v>L</v>
      </c>
      <c r="B13" s="1" t="s">
        <v>338</v>
      </c>
      <c r="C13" s="1" t="s">
        <v>394</v>
      </c>
      <c r="D13" s="1" t="s">
        <v>416</v>
      </c>
      <c r="E13" s="1" t="s">
        <v>417</v>
      </c>
      <c r="F13" s="1" t="s">
        <v>352</v>
      </c>
      <c r="G13" s="1" t="s">
        <v>418</v>
      </c>
      <c r="H13" s="1" t="s">
        <v>386</v>
      </c>
      <c r="I13" s="1" t="s">
        <v>419</v>
      </c>
      <c r="J13" s="1" t="s">
        <v>420</v>
      </c>
      <c r="K13" s="1" t="s">
        <v>338</v>
      </c>
      <c r="L13" s="1" t="s">
        <v>386</v>
      </c>
      <c r="M13" s="1" t="s">
        <v>388</v>
      </c>
      <c r="N13" s="1" t="s">
        <v>375</v>
      </c>
      <c r="O13" s="1" t="s">
        <v>338</v>
      </c>
      <c r="P13" s="1" t="s">
        <v>394</v>
      </c>
      <c r="Q13" s="1" t="s">
        <v>404</v>
      </c>
      <c r="R13" s="1" t="s">
        <v>421</v>
      </c>
      <c r="S13" s="1" t="s">
        <v>400</v>
      </c>
      <c r="T13" s="1" t="s">
        <v>422</v>
      </c>
      <c r="U13" s="1" t="s">
        <v>423</v>
      </c>
      <c r="V13" s="1" t="s">
        <v>375</v>
      </c>
      <c r="W13" s="1" t="s">
        <v>424</v>
      </c>
      <c r="X13" s="1" t="s">
        <v>388</v>
      </c>
      <c r="Y13" s="1" t="s">
        <v>358</v>
      </c>
      <c r="Z13" s="1" t="s">
        <v>425</v>
      </c>
      <c r="AA13" s="1" t="s">
        <v>386</v>
      </c>
      <c r="AB13" s="1" t="s">
        <v>360</v>
      </c>
      <c r="AC13" s="1" t="s">
        <v>388</v>
      </c>
      <c r="AD13" s="1" t="s">
        <v>381</v>
      </c>
      <c r="AE13" s="1" t="s">
        <v>426</v>
      </c>
      <c r="AF13" s="1" t="s">
        <v>386</v>
      </c>
      <c r="AG13" s="1" t="s">
        <v>404</v>
      </c>
      <c r="AH13" s="1" t="s">
        <v>410</v>
      </c>
      <c r="AI13" s="1" t="s">
        <v>372</v>
      </c>
      <c r="AJ13" s="1" t="s">
        <v>410</v>
      </c>
      <c r="AK13" s="1" t="s">
        <v>386</v>
      </c>
      <c r="AL13" s="1" t="s">
        <v>338</v>
      </c>
      <c r="AM13" s="1" t="s">
        <v>386</v>
      </c>
      <c r="AN13" s="1" t="s">
        <v>368</v>
      </c>
      <c r="AO13" s="1" t="s">
        <v>427</v>
      </c>
      <c r="AP13" s="1" t="s">
        <v>352</v>
      </c>
      <c r="AQ13" s="1" t="s">
        <v>414</v>
      </c>
      <c r="AR13" s="1" t="s">
        <v>372</v>
      </c>
      <c r="AS13" s="1" t="s">
        <v>428</v>
      </c>
    </row>
    <row r="14" spans="1:45">
      <c r="A14" s="1" t="str">
        <f>INDEX(Data,,MATCH('Euro 2016'!$N$10,Lang,0))</f>
        <v>GF - GA</v>
      </c>
      <c r="B14" s="1" t="s">
        <v>429</v>
      </c>
      <c r="C14" s="1" t="s">
        <v>430</v>
      </c>
      <c r="D14" s="1" t="s">
        <v>431</v>
      </c>
      <c r="E14" s="1" t="s">
        <v>432</v>
      </c>
      <c r="F14" s="1" t="s">
        <v>433</v>
      </c>
      <c r="G14" s="1" t="s">
        <v>434</v>
      </c>
      <c r="H14" s="1" t="s">
        <v>435</v>
      </c>
      <c r="I14" s="1" t="s">
        <v>436</v>
      </c>
      <c r="J14" s="1" t="s">
        <v>437</v>
      </c>
      <c r="K14" s="1" t="s">
        <v>429</v>
      </c>
      <c r="L14" s="1" t="s">
        <v>438</v>
      </c>
      <c r="M14" s="1" t="s">
        <v>439</v>
      </c>
      <c r="N14" s="1" t="s">
        <v>440</v>
      </c>
      <c r="O14" s="1" t="s">
        <v>429</v>
      </c>
      <c r="P14" s="1" t="s">
        <v>2757</v>
      </c>
      <c r="Q14" s="1" t="s">
        <v>441</v>
      </c>
      <c r="R14" s="1" t="s">
        <v>442</v>
      </c>
      <c r="S14" s="1" t="s">
        <v>443</v>
      </c>
      <c r="T14" s="1" t="s">
        <v>444</v>
      </c>
      <c r="U14" s="1" t="s">
        <v>445</v>
      </c>
      <c r="V14" s="1" t="s">
        <v>446</v>
      </c>
      <c r="W14" s="1" t="s">
        <v>447</v>
      </c>
      <c r="X14" s="1" t="s">
        <v>448</v>
      </c>
      <c r="Y14" s="1" t="s">
        <v>449</v>
      </c>
      <c r="Z14" s="1" t="s">
        <v>450</v>
      </c>
      <c r="AA14" s="1" t="s">
        <v>451</v>
      </c>
      <c r="AB14" s="1" t="s">
        <v>452</v>
      </c>
      <c r="AC14" s="1" t="s">
        <v>453</v>
      </c>
      <c r="AD14" s="1" t="s">
        <v>454</v>
      </c>
      <c r="AE14" s="1" t="s">
        <v>455</v>
      </c>
      <c r="AF14" s="1" t="s">
        <v>456</v>
      </c>
      <c r="AG14" s="1" t="s">
        <v>457</v>
      </c>
      <c r="AH14" s="1" t="s">
        <v>458</v>
      </c>
      <c r="AI14" s="1" t="s">
        <v>459</v>
      </c>
      <c r="AJ14" s="1" t="s">
        <v>460</v>
      </c>
      <c r="AK14" s="1" t="s">
        <v>461</v>
      </c>
      <c r="AL14" s="1" t="s">
        <v>429</v>
      </c>
      <c r="AM14" s="1" t="s">
        <v>435</v>
      </c>
      <c r="AN14" s="1" t="s">
        <v>462</v>
      </c>
      <c r="AO14" s="1" t="s">
        <v>463</v>
      </c>
      <c r="AP14" s="1" t="s">
        <v>464</v>
      </c>
      <c r="AQ14" s="1" t="s">
        <v>465</v>
      </c>
      <c r="AR14" s="1" t="s">
        <v>466</v>
      </c>
      <c r="AS14" s="1" t="s">
        <v>467</v>
      </c>
    </row>
    <row r="15" spans="1:45">
      <c r="A15" s="1" t="str">
        <f>INDEX(Data,,MATCH('Euro 2016'!$N$10,Lang,0))</f>
        <v>PNT</v>
      </c>
      <c r="B15" s="1" t="s">
        <v>468</v>
      </c>
      <c r="C15" s="1" t="s">
        <v>469</v>
      </c>
      <c r="D15" s="1" t="s">
        <v>470</v>
      </c>
      <c r="E15" s="1" t="s">
        <v>471</v>
      </c>
      <c r="F15" s="1" t="s">
        <v>472</v>
      </c>
      <c r="G15" s="1" t="s">
        <v>473</v>
      </c>
      <c r="H15" s="1" t="s">
        <v>474</v>
      </c>
      <c r="I15" s="1" t="s">
        <v>475</v>
      </c>
      <c r="J15" s="1" t="s">
        <v>476</v>
      </c>
      <c r="K15" s="1" t="s">
        <v>468</v>
      </c>
      <c r="L15" s="1" t="s">
        <v>477</v>
      </c>
      <c r="M15" s="1" t="s">
        <v>468</v>
      </c>
      <c r="N15" s="1" t="s">
        <v>468</v>
      </c>
      <c r="O15" s="1" t="s">
        <v>468</v>
      </c>
      <c r="P15" s="1" t="s">
        <v>386</v>
      </c>
      <c r="Q15" s="1" t="s">
        <v>478</v>
      </c>
      <c r="R15" s="1" t="s">
        <v>479</v>
      </c>
      <c r="S15" s="1" t="s">
        <v>480</v>
      </c>
      <c r="T15" s="1" t="s">
        <v>481</v>
      </c>
      <c r="U15" s="1" t="s">
        <v>482</v>
      </c>
      <c r="V15" s="1" t="s">
        <v>468</v>
      </c>
      <c r="W15" s="1" t="s">
        <v>483</v>
      </c>
      <c r="X15" s="1" t="s">
        <v>484</v>
      </c>
      <c r="Y15" s="1" t="s">
        <v>485</v>
      </c>
      <c r="Z15" s="1" t="s">
        <v>486</v>
      </c>
      <c r="AA15" s="1" t="s">
        <v>487</v>
      </c>
      <c r="AB15" s="1" t="s">
        <v>488</v>
      </c>
      <c r="AC15" s="1" t="s">
        <v>386</v>
      </c>
      <c r="AD15" s="1" t="s">
        <v>386</v>
      </c>
      <c r="AE15" s="1" t="s">
        <v>489</v>
      </c>
      <c r="AF15" s="1" t="s">
        <v>490</v>
      </c>
      <c r="AG15" s="1" t="s">
        <v>386</v>
      </c>
      <c r="AH15" s="1" t="s">
        <v>386</v>
      </c>
      <c r="AI15" s="1" t="s">
        <v>491</v>
      </c>
      <c r="AJ15" s="1" t="s">
        <v>492</v>
      </c>
      <c r="AK15" s="1" t="s">
        <v>477</v>
      </c>
      <c r="AL15" s="1" t="s">
        <v>468</v>
      </c>
      <c r="AM15" s="1" t="s">
        <v>478</v>
      </c>
      <c r="AN15" s="1" t="s">
        <v>386</v>
      </c>
      <c r="AO15" s="1" t="s">
        <v>493</v>
      </c>
      <c r="AP15" s="1" t="s">
        <v>386</v>
      </c>
      <c r="AQ15" s="1" t="s">
        <v>494</v>
      </c>
      <c r="AR15" s="1" t="s">
        <v>357</v>
      </c>
      <c r="AS15" s="1" t="s">
        <v>495</v>
      </c>
    </row>
    <row r="17" spans="1:45">
      <c r="A17" s="1" t="s">
        <v>2366</v>
      </c>
      <c r="B17" s="1" t="s">
        <v>2366</v>
      </c>
      <c r="C17" s="1" t="s">
        <v>2366</v>
      </c>
      <c r="D17" s="1" t="s">
        <v>2366</v>
      </c>
      <c r="E17" s="1" t="s">
        <v>2366</v>
      </c>
      <c r="F17" s="1" t="s">
        <v>2366</v>
      </c>
      <c r="G17" s="1" t="s">
        <v>2366</v>
      </c>
      <c r="H17" s="1" t="s">
        <v>2366</v>
      </c>
      <c r="I17" s="1" t="s">
        <v>2366</v>
      </c>
      <c r="J17" s="1" t="s">
        <v>2366</v>
      </c>
      <c r="K17" s="1" t="s">
        <v>2366</v>
      </c>
      <c r="L17" s="1" t="s">
        <v>2366</v>
      </c>
      <c r="M17" s="1" t="s">
        <v>2366</v>
      </c>
      <c r="N17" s="1" t="s">
        <v>2366</v>
      </c>
      <c r="O17" s="1" t="s">
        <v>2366</v>
      </c>
      <c r="P17" s="1" t="s">
        <v>2766</v>
      </c>
      <c r="Q17" s="1" t="s">
        <v>2366</v>
      </c>
      <c r="R17" s="1" t="s">
        <v>2366</v>
      </c>
      <c r="S17" s="1" t="s">
        <v>2366</v>
      </c>
      <c r="T17" s="1" t="s">
        <v>2366</v>
      </c>
      <c r="U17" s="1" t="s">
        <v>2758</v>
      </c>
      <c r="V17" s="1" t="s">
        <v>2366</v>
      </c>
      <c r="W17" s="1" t="s">
        <v>2366</v>
      </c>
      <c r="X17" s="1" t="s">
        <v>2366</v>
      </c>
      <c r="Y17" s="1" t="s">
        <v>2366</v>
      </c>
      <c r="Z17" s="1" t="s">
        <v>2366</v>
      </c>
      <c r="AA17" s="1" t="s">
        <v>2366</v>
      </c>
      <c r="AB17" s="1" t="s">
        <v>2366</v>
      </c>
      <c r="AC17" s="1" t="s">
        <v>2366</v>
      </c>
      <c r="AD17" s="1" t="s">
        <v>2366</v>
      </c>
      <c r="AE17" s="1" t="s">
        <v>2366</v>
      </c>
      <c r="AF17" s="1" t="s">
        <v>2366</v>
      </c>
      <c r="AG17" s="1" t="s">
        <v>2366</v>
      </c>
      <c r="AH17" s="1" t="s">
        <v>2366</v>
      </c>
      <c r="AI17" s="1" t="s">
        <v>2366</v>
      </c>
      <c r="AJ17" s="1" t="s">
        <v>2366</v>
      </c>
      <c r="AK17" s="1" t="s">
        <v>2366</v>
      </c>
      <c r="AL17" s="1" t="s">
        <v>2366</v>
      </c>
      <c r="AM17" s="1" t="s">
        <v>2366</v>
      </c>
      <c r="AN17" s="1" t="s">
        <v>2366</v>
      </c>
      <c r="AO17" s="1" t="s">
        <v>2366</v>
      </c>
      <c r="AP17" s="1" t="s">
        <v>2366</v>
      </c>
      <c r="AQ17" s="1" t="s">
        <v>2366</v>
      </c>
      <c r="AR17" s="1" t="s">
        <v>2366</v>
      </c>
      <c r="AS17" s="1" t="s">
        <v>2366</v>
      </c>
    </row>
    <row r="18" spans="1:45">
      <c r="A18" s="1" t="s">
        <v>2409</v>
      </c>
      <c r="B18" s="1" t="s">
        <v>2409</v>
      </c>
      <c r="C18" s="1" t="s">
        <v>2409</v>
      </c>
      <c r="D18" s="1" t="s">
        <v>2409</v>
      </c>
      <c r="E18" s="1" t="s">
        <v>2409</v>
      </c>
      <c r="F18" s="1" t="s">
        <v>2409</v>
      </c>
      <c r="G18" s="1" t="s">
        <v>2409</v>
      </c>
      <c r="H18" s="1" t="s">
        <v>2409</v>
      </c>
      <c r="I18" s="1" t="s">
        <v>2409</v>
      </c>
      <c r="J18" s="1" t="s">
        <v>2409</v>
      </c>
      <c r="K18" s="1" t="s">
        <v>2409</v>
      </c>
      <c r="L18" s="1" t="s">
        <v>2409</v>
      </c>
      <c r="M18" s="1" t="s">
        <v>2409</v>
      </c>
      <c r="N18" s="1" t="s">
        <v>2409</v>
      </c>
      <c r="O18" s="1" t="s">
        <v>2409</v>
      </c>
      <c r="P18" s="1" t="s">
        <v>2767</v>
      </c>
      <c r="Q18" s="1" t="s">
        <v>2409</v>
      </c>
      <c r="R18" s="1" t="s">
        <v>2409</v>
      </c>
      <c r="S18" s="1" t="s">
        <v>2409</v>
      </c>
      <c r="T18" s="1" t="s">
        <v>2409</v>
      </c>
      <c r="U18" s="1" t="s">
        <v>2759</v>
      </c>
      <c r="V18" s="1" t="s">
        <v>2409</v>
      </c>
      <c r="W18" s="1" t="s">
        <v>2409</v>
      </c>
      <c r="X18" s="1" t="s">
        <v>2409</v>
      </c>
      <c r="Y18" s="1" t="s">
        <v>2409</v>
      </c>
      <c r="Z18" s="1" t="s">
        <v>2409</v>
      </c>
      <c r="AA18" s="1" t="s">
        <v>2409</v>
      </c>
      <c r="AB18" s="1" t="s">
        <v>2409</v>
      </c>
      <c r="AC18" s="1" t="s">
        <v>2409</v>
      </c>
      <c r="AD18" s="1" t="s">
        <v>2409</v>
      </c>
      <c r="AE18" s="1" t="s">
        <v>2409</v>
      </c>
      <c r="AF18" s="1" t="s">
        <v>2409</v>
      </c>
      <c r="AG18" s="1" t="s">
        <v>2409</v>
      </c>
      <c r="AH18" s="1" t="s">
        <v>2409</v>
      </c>
      <c r="AI18" s="1" t="s">
        <v>2409</v>
      </c>
      <c r="AJ18" s="1" t="s">
        <v>2409</v>
      </c>
      <c r="AK18" s="1" t="s">
        <v>2409</v>
      </c>
      <c r="AL18" s="1" t="s">
        <v>2409</v>
      </c>
      <c r="AM18" s="1" t="s">
        <v>2409</v>
      </c>
      <c r="AN18" s="1" t="s">
        <v>2409</v>
      </c>
      <c r="AO18" s="1" t="s">
        <v>2409</v>
      </c>
      <c r="AP18" s="1" t="s">
        <v>2409</v>
      </c>
      <c r="AQ18" s="1" t="s">
        <v>2409</v>
      </c>
      <c r="AR18" s="1" t="s">
        <v>2409</v>
      </c>
      <c r="AS18" s="1" t="s">
        <v>2409</v>
      </c>
    </row>
    <row r="19" spans="1:45">
      <c r="A19" s="1" t="s">
        <v>2405</v>
      </c>
      <c r="B19" s="1" t="s">
        <v>2405</v>
      </c>
      <c r="C19" s="1" t="s">
        <v>2405</v>
      </c>
      <c r="D19" s="1" t="s">
        <v>2405</v>
      </c>
      <c r="E19" s="1" t="s">
        <v>2405</v>
      </c>
      <c r="F19" s="1" t="s">
        <v>2405</v>
      </c>
      <c r="G19" s="1" t="s">
        <v>2405</v>
      </c>
      <c r="H19" s="1" t="s">
        <v>2405</v>
      </c>
      <c r="I19" s="1" t="s">
        <v>2405</v>
      </c>
      <c r="J19" s="1" t="s">
        <v>2405</v>
      </c>
      <c r="K19" s="1" t="s">
        <v>2405</v>
      </c>
      <c r="L19" s="1" t="s">
        <v>2405</v>
      </c>
      <c r="M19" s="1" t="s">
        <v>2405</v>
      </c>
      <c r="N19" s="1" t="s">
        <v>2405</v>
      </c>
      <c r="O19" s="1" t="s">
        <v>2405</v>
      </c>
      <c r="P19" s="1" t="s">
        <v>2768</v>
      </c>
      <c r="Q19" s="1" t="s">
        <v>2405</v>
      </c>
      <c r="R19" s="1" t="s">
        <v>2405</v>
      </c>
      <c r="S19" s="1" t="s">
        <v>2405</v>
      </c>
      <c r="T19" s="1" t="s">
        <v>2405</v>
      </c>
      <c r="U19" s="1" t="s">
        <v>2761</v>
      </c>
      <c r="V19" s="1" t="s">
        <v>2405</v>
      </c>
      <c r="W19" s="1" t="s">
        <v>2405</v>
      </c>
      <c r="X19" s="1" t="s">
        <v>2405</v>
      </c>
      <c r="Y19" s="1" t="s">
        <v>2405</v>
      </c>
      <c r="Z19" s="1" t="s">
        <v>2405</v>
      </c>
      <c r="AA19" s="1" t="s">
        <v>2405</v>
      </c>
      <c r="AB19" s="1" t="s">
        <v>2405</v>
      </c>
      <c r="AC19" s="1" t="s">
        <v>2405</v>
      </c>
      <c r="AD19" s="1" t="s">
        <v>2405</v>
      </c>
      <c r="AE19" s="1" t="s">
        <v>2405</v>
      </c>
      <c r="AF19" s="1" t="s">
        <v>2405</v>
      </c>
      <c r="AG19" s="1" t="s">
        <v>2405</v>
      </c>
      <c r="AH19" s="1" t="s">
        <v>2405</v>
      </c>
      <c r="AI19" s="1" t="s">
        <v>2405</v>
      </c>
      <c r="AJ19" s="1" t="s">
        <v>2405</v>
      </c>
      <c r="AK19" s="1" t="s">
        <v>2405</v>
      </c>
      <c r="AL19" s="1" t="s">
        <v>2405</v>
      </c>
      <c r="AM19" s="1" t="s">
        <v>2405</v>
      </c>
      <c r="AN19" s="1" t="s">
        <v>2405</v>
      </c>
      <c r="AO19" s="1" t="s">
        <v>2405</v>
      </c>
      <c r="AP19" s="1" t="s">
        <v>2405</v>
      </c>
      <c r="AQ19" s="1" t="s">
        <v>2405</v>
      </c>
      <c r="AR19" s="1" t="s">
        <v>2405</v>
      </c>
      <c r="AS19" s="1" t="s">
        <v>2405</v>
      </c>
    </row>
    <row r="20" spans="1:45">
      <c r="A20" s="1" t="s">
        <v>2406</v>
      </c>
      <c r="B20" s="1" t="s">
        <v>2406</v>
      </c>
      <c r="C20" s="1" t="s">
        <v>2406</v>
      </c>
      <c r="D20" s="1" t="s">
        <v>2406</v>
      </c>
      <c r="E20" s="1" t="s">
        <v>2406</v>
      </c>
      <c r="F20" s="1" t="s">
        <v>2406</v>
      </c>
      <c r="G20" s="1" t="s">
        <v>2406</v>
      </c>
      <c r="H20" s="1" t="s">
        <v>2406</v>
      </c>
      <c r="I20" s="1" t="s">
        <v>2406</v>
      </c>
      <c r="J20" s="1" t="s">
        <v>2406</v>
      </c>
      <c r="K20" s="1" t="s">
        <v>2406</v>
      </c>
      <c r="L20" s="1" t="s">
        <v>2406</v>
      </c>
      <c r="M20" s="1" t="s">
        <v>2406</v>
      </c>
      <c r="N20" s="1" t="s">
        <v>2406</v>
      </c>
      <c r="O20" s="1" t="s">
        <v>2406</v>
      </c>
      <c r="P20" s="1" t="s">
        <v>2769</v>
      </c>
      <c r="Q20" s="1" t="s">
        <v>2406</v>
      </c>
      <c r="R20" s="1" t="s">
        <v>2406</v>
      </c>
      <c r="S20" s="1" t="s">
        <v>2406</v>
      </c>
      <c r="T20" s="1" t="s">
        <v>2406</v>
      </c>
      <c r="U20" s="1" t="s">
        <v>2760</v>
      </c>
      <c r="V20" s="1" t="s">
        <v>2406</v>
      </c>
      <c r="W20" s="1" t="s">
        <v>2406</v>
      </c>
      <c r="X20" s="1" t="s">
        <v>2406</v>
      </c>
      <c r="Y20" s="1" t="s">
        <v>2406</v>
      </c>
      <c r="Z20" s="1" t="s">
        <v>2406</v>
      </c>
      <c r="AA20" s="1" t="s">
        <v>2406</v>
      </c>
      <c r="AB20" s="1" t="s">
        <v>2406</v>
      </c>
      <c r="AC20" s="1" t="s">
        <v>2406</v>
      </c>
      <c r="AD20" s="1" t="s">
        <v>2406</v>
      </c>
      <c r="AE20" s="1" t="s">
        <v>2406</v>
      </c>
      <c r="AF20" s="1" t="s">
        <v>2406</v>
      </c>
      <c r="AG20" s="1" t="s">
        <v>2406</v>
      </c>
      <c r="AH20" s="1" t="s">
        <v>2406</v>
      </c>
      <c r="AI20" s="1" t="s">
        <v>2406</v>
      </c>
      <c r="AJ20" s="1" t="s">
        <v>2406</v>
      </c>
      <c r="AK20" s="1" t="s">
        <v>2406</v>
      </c>
      <c r="AL20" s="1" t="s">
        <v>2406</v>
      </c>
      <c r="AM20" s="1" t="s">
        <v>2406</v>
      </c>
      <c r="AN20" s="1" t="s">
        <v>2406</v>
      </c>
      <c r="AO20" s="1" t="s">
        <v>2406</v>
      </c>
      <c r="AP20" s="1" t="s">
        <v>2406</v>
      </c>
      <c r="AQ20" s="1" t="s">
        <v>2406</v>
      </c>
      <c r="AR20" s="1" t="s">
        <v>2406</v>
      </c>
      <c r="AS20" s="1" t="s">
        <v>2406</v>
      </c>
    </row>
    <row r="21" spans="1:45">
      <c r="A21" s="1" t="s">
        <v>2367</v>
      </c>
      <c r="B21" s="1" t="s">
        <v>2367</v>
      </c>
      <c r="C21" s="1" t="s">
        <v>2367</v>
      </c>
      <c r="D21" s="1" t="s">
        <v>2367</v>
      </c>
      <c r="E21" s="1" t="s">
        <v>2367</v>
      </c>
      <c r="F21" s="1" t="s">
        <v>2367</v>
      </c>
      <c r="G21" s="1" t="s">
        <v>2367</v>
      </c>
      <c r="H21" s="1" t="s">
        <v>2367</v>
      </c>
      <c r="I21" s="1" t="s">
        <v>2367</v>
      </c>
      <c r="J21" s="1" t="s">
        <v>2367</v>
      </c>
      <c r="K21" s="1" t="s">
        <v>2367</v>
      </c>
      <c r="L21" s="1" t="s">
        <v>2367</v>
      </c>
      <c r="M21" s="1" t="s">
        <v>2367</v>
      </c>
      <c r="N21" s="1" t="s">
        <v>2367</v>
      </c>
      <c r="O21" s="1" t="s">
        <v>2367</v>
      </c>
      <c r="P21" s="1" t="s">
        <v>2367</v>
      </c>
      <c r="Q21" s="1" t="s">
        <v>2367</v>
      </c>
      <c r="R21" s="1" t="s">
        <v>2367</v>
      </c>
      <c r="S21" s="1" t="s">
        <v>2367</v>
      </c>
      <c r="T21" s="1" t="s">
        <v>2367</v>
      </c>
      <c r="U21" s="1" t="s">
        <v>2762</v>
      </c>
      <c r="V21" s="1" t="s">
        <v>2367</v>
      </c>
      <c r="W21" s="1" t="s">
        <v>2367</v>
      </c>
      <c r="X21" s="1" t="s">
        <v>2367</v>
      </c>
      <c r="Y21" s="1" t="s">
        <v>2367</v>
      </c>
      <c r="Z21" s="1" t="s">
        <v>2367</v>
      </c>
      <c r="AA21" s="1" t="s">
        <v>2367</v>
      </c>
      <c r="AB21" s="1" t="s">
        <v>2367</v>
      </c>
      <c r="AC21" s="1" t="s">
        <v>2367</v>
      </c>
      <c r="AD21" s="1" t="s">
        <v>2367</v>
      </c>
      <c r="AE21" s="1" t="s">
        <v>2367</v>
      </c>
      <c r="AF21" s="1" t="s">
        <v>2367</v>
      </c>
      <c r="AG21" s="1" t="s">
        <v>2367</v>
      </c>
      <c r="AH21" s="1" t="s">
        <v>2367</v>
      </c>
      <c r="AI21" s="1" t="s">
        <v>2367</v>
      </c>
      <c r="AJ21" s="1" t="s">
        <v>2367</v>
      </c>
      <c r="AK21" s="1" t="s">
        <v>2367</v>
      </c>
      <c r="AL21" s="1" t="s">
        <v>2367</v>
      </c>
      <c r="AM21" s="1" t="s">
        <v>2367</v>
      </c>
      <c r="AN21" s="1" t="s">
        <v>2367</v>
      </c>
      <c r="AO21" s="1" t="s">
        <v>2367</v>
      </c>
      <c r="AP21" s="1" t="s">
        <v>2367</v>
      </c>
      <c r="AQ21" s="1" t="s">
        <v>2367</v>
      </c>
      <c r="AR21" s="1" t="s">
        <v>2367</v>
      </c>
      <c r="AS21" s="1" t="s">
        <v>2367</v>
      </c>
    </row>
    <row r="22" spans="1:45">
      <c r="A22" s="1" t="s">
        <v>2407</v>
      </c>
      <c r="B22" s="1" t="s">
        <v>2407</v>
      </c>
      <c r="C22" s="1" t="s">
        <v>2407</v>
      </c>
      <c r="D22" s="1" t="s">
        <v>2407</v>
      </c>
      <c r="E22" s="1" t="s">
        <v>2407</v>
      </c>
      <c r="F22" s="1" t="s">
        <v>2407</v>
      </c>
      <c r="G22" s="1" t="s">
        <v>2407</v>
      </c>
      <c r="H22" s="1" t="s">
        <v>2407</v>
      </c>
      <c r="I22" s="1" t="s">
        <v>2407</v>
      </c>
      <c r="J22" s="1" t="s">
        <v>2407</v>
      </c>
      <c r="K22" s="1" t="s">
        <v>2407</v>
      </c>
      <c r="L22" s="1" t="s">
        <v>2407</v>
      </c>
      <c r="M22" s="1" t="s">
        <v>2407</v>
      </c>
      <c r="N22" s="1" t="s">
        <v>2407</v>
      </c>
      <c r="O22" s="1" t="s">
        <v>2407</v>
      </c>
      <c r="P22" s="1" t="s">
        <v>2770</v>
      </c>
      <c r="Q22" s="1" t="s">
        <v>2407</v>
      </c>
      <c r="R22" s="1" t="s">
        <v>2407</v>
      </c>
      <c r="S22" s="1" t="s">
        <v>2407</v>
      </c>
      <c r="T22" s="1" t="s">
        <v>2407</v>
      </c>
      <c r="U22" s="1" t="s">
        <v>2763</v>
      </c>
      <c r="V22" s="1" t="s">
        <v>2407</v>
      </c>
      <c r="W22" s="1" t="s">
        <v>2407</v>
      </c>
      <c r="X22" s="1" t="s">
        <v>2407</v>
      </c>
      <c r="Y22" s="1" t="s">
        <v>2407</v>
      </c>
      <c r="Z22" s="1" t="s">
        <v>2407</v>
      </c>
      <c r="AA22" s="1" t="s">
        <v>2407</v>
      </c>
      <c r="AB22" s="1" t="s">
        <v>2407</v>
      </c>
      <c r="AC22" s="1" t="s">
        <v>2407</v>
      </c>
      <c r="AD22" s="1" t="s">
        <v>2407</v>
      </c>
      <c r="AE22" s="1" t="s">
        <v>2407</v>
      </c>
      <c r="AF22" s="1" t="s">
        <v>2407</v>
      </c>
      <c r="AG22" s="1" t="s">
        <v>2407</v>
      </c>
      <c r="AH22" s="1" t="s">
        <v>2407</v>
      </c>
      <c r="AI22" s="1" t="s">
        <v>2407</v>
      </c>
      <c r="AJ22" s="1" t="s">
        <v>2407</v>
      </c>
      <c r="AK22" s="1" t="s">
        <v>2407</v>
      </c>
      <c r="AL22" s="1" t="s">
        <v>2407</v>
      </c>
      <c r="AM22" s="1" t="s">
        <v>2407</v>
      </c>
      <c r="AN22" s="1" t="s">
        <v>2407</v>
      </c>
      <c r="AO22" s="1" t="s">
        <v>2407</v>
      </c>
      <c r="AP22" s="1" t="s">
        <v>2407</v>
      </c>
      <c r="AQ22" s="1" t="s">
        <v>2407</v>
      </c>
      <c r="AR22" s="1" t="s">
        <v>2407</v>
      </c>
      <c r="AS22" s="1" t="s">
        <v>2407</v>
      </c>
    </row>
    <row r="23" spans="1:45">
      <c r="A23" s="1" t="s">
        <v>2368</v>
      </c>
      <c r="B23" s="1" t="s">
        <v>2368</v>
      </c>
      <c r="C23" s="1" t="s">
        <v>2368</v>
      </c>
      <c r="D23" s="1" t="s">
        <v>2368</v>
      </c>
      <c r="E23" s="1" t="s">
        <v>2368</v>
      </c>
      <c r="F23" s="1" t="s">
        <v>2368</v>
      </c>
      <c r="G23" s="1" t="s">
        <v>2368</v>
      </c>
      <c r="H23" s="1" t="s">
        <v>2368</v>
      </c>
      <c r="I23" s="1" t="s">
        <v>2368</v>
      </c>
      <c r="J23" s="1" t="s">
        <v>2368</v>
      </c>
      <c r="K23" s="1" t="s">
        <v>2368</v>
      </c>
      <c r="L23" s="1" t="s">
        <v>2368</v>
      </c>
      <c r="M23" s="1" t="s">
        <v>2368</v>
      </c>
      <c r="N23" s="1" t="s">
        <v>2368</v>
      </c>
      <c r="O23" s="1" t="s">
        <v>2368</v>
      </c>
      <c r="P23" s="1" t="s">
        <v>2771</v>
      </c>
      <c r="Q23" s="1" t="s">
        <v>2368</v>
      </c>
      <c r="R23" s="1" t="s">
        <v>2368</v>
      </c>
      <c r="S23" s="1" t="s">
        <v>2368</v>
      </c>
      <c r="T23" s="1" t="s">
        <v>2368</v>
      </c>
      <c r="U23" s="1" t="s">
        <v>2764</v>
      </c>
      <c r="V23" s="1" t="s">
        <v>2368</v>
      </c>
      <c r="W23" s="1" t="s">
        <v>2368</v>
      </c>
      <c r="X23" s="1" t="s">
        <v>2368</v>
      </c>
      <c r="Y23" s="1" t="s">
        <v>2368</v>
      </c>
      <c r="Z23" s="1" t="s">
        <v>2368</v>
      </c>
      <c r="AA23" s="1" t="s">
        <v>2368</v>
      </c>
      <c r="AB23" s="1" t="s">
        <v>2368</v>
      </c>
      <c r="AC23" s="1" t="s">
        <v>2368</v>
      </c>
      <c r="AD23" s="1" t="s">
        <v>2368</v>
      </c>
      <c r="AE23" s="1" t="s">
        <v>2368</v>
      </c>
      <c r="AF23" s="1" t="s">
        <v>2368</v>
      </c>
      <c r="AG23" s="1" t="s">
        <v>2368</v>
      </c>
      <c r="AH23" s="1" t="s">
        <v>2368</v>
      </c>
      <c r="AI23" s="1" t="s">
        <v>2368</v>
      </c>
      <c r="AJ23" s="1" t="s">
        <v>2368</v>
      </c>
      <c r="AK23" s="1" t="s">
        <v>2368</v>
      </c>
      <c r="AL23" s="1" t="s">
        <v>2368</v>
      </c>
      <c r="AM23" s="1" t="s">
        <v>2368</v>
      </c>
      <c r="AN23" s="1" t="s">
        <v>2368</v>
      </c>
      <c r="AO23" s="1" t="s">
        <v>2368</v>
      </c>
      <c r="AP23" s="1" t="s">
        <v>2368</v>
      </c>
      <c r="AQ23" s="1" t="s">
        <v>2368</v>
      </c>
      <c r="AR23" s="1" t="s">
        <v>2368</v>
      </c>
      <c r="AS23" s="1" t="s">
        <v>2368</v>
      </c>
    </row>
    <row r="24" spans="1:45">
      <c r="A24" s="1" t="s">
        <v>2408</v>
      </c>
      <c r="B24" s="1" t="s">
        <v>2408</v>
      </c>
      <c r="C24" s="1" t="s">
        <v>2408</v>
      </c>
      <c r="D24" s="1" t="s">
        <v>2408</v>
      </c>
      <c r="E24" s="1" t="s">
        <v>2408</v>
      </c>
      <c r="F24" s="1" t="s">
        <v>2408</v>
      </c>
      <c r="G24" s="1" t="s">
        <v>2408</v>
      </c>
      <c r="H24" s="1" t="s">
        <v>2408</v>
      </c>
      <c r="I24" s="1" t="s">
        <v>2408</v>
      </c>
      <c r="J24" s="1" t="s">
        <v>2408</v>
      </c>
      <c r="K24" s="1" t="s">
        <v>2408</v>
      </c>
      <c r="L24" s="1" t="s">
        <v>2408</v>
      </c>
      <c r="M24" s="1" t="s">
        <v>2408</v>
      </c>
      <c r="N24" s="1" t="s">
        <v>2408</v>
      </c>
      <c r="O24" s="1" t="s">
        <v>2408</v>
      </c>
      <c r="P24" s="1" t="s">
        <v>2772</v>
      </c>
      <c r="Q24" s="1" t="s">
        <v>2408</v>
      </c>
      <c r="R24" s="1" t="s">
        <v>2408</v>
      </c>
      <c r="S24" s="1" t="s">
        <v>2408</v>
      </c>
      <c r="T24" s="1" t="s">
        <v>2408</v>
      </c>
      <c r="U24" s="1" t="s">
        <v>2765</v>
      </c>
      <c r="V24" s="1" t="s">
        <v>2408</v>
      </c>
      <c r="W24" s="1" t="s">
        <v>2408</v>
      </c>
      <c r="X24" s="1" t="s">
        <v>2408</v>
      </c>
      <c r="Y24" s="1" t="s">
        <v>2408</v>
      </c>
      <c r="Z24" s="1" t="s">
        <v>2408</v>
      </c>
      <c r="AA24" s="1" t="s">
        <v>2408</v>
      </c>
      <c r="AB24" s="1" t="s">
        <v>2408</v>
      </c>
      <c r="AC24" s="1" t="s">
        <v>2408</v>
      </c>
      <c r="AD24" s="1" t="s">
        <v>2408</v>
      </c>
      <c r="AE24" s="1" t="s">
        <v>2408</v>
      </c>
      <c r="AF24" s="1" t="s">
        <v>2408</v>
      </c>
      <c r="AG24" s="1" t="s">
        <v>2408</v>
      </c>
      <c r="AH24" s="1" t="s">
        <v>2408</v>
      </c>
      <c r="AI24" s="1" t="s">
        <v>2408</v>
      </c>
      <c r="AJ24" s="1" t="s">
        <v>2408</v>
      </c>
      <c r="AK24" s="1" t="s">
        <v>2408</v>
      </c>
      <c r="AL24" s="1" t="s">
        <v>2408</v>
      </c>
      <c r="AM24" s="1" t="s">
        <v>2408</v>
      </c>
      <c r="AN24" s="1" t="s">
        <v>2408</v>
      </c>
      <c r="AO24" s="1" t="s">
        <v>2408</v>
      </c>
      <c r="AP24" s="1" t="s">
        <v>2408</v>
      </c>
      <c r="AQ24" s="1" t="s">
        <v>2408</v>
      </c>
      <c r="AR24" s="1" t="s">
        <v>2408</v>
      </c>
      <c r="AS24" s="1" t="s">
        <v>2408</v>
      </c>
    </row>
    <row r="26" spans="1:45">
      <c r="A26" s="1" t="str">
        <f>INDEX(Data,,MATCH('Euro 2016'!$N$10,Lang,0))</f>
        <v>Sun</v>
      </c>
      <c r="B26" s="1" t="s">
        <v>496</v>
      </c>
      <c r="C26" s="1" t="s">
        <v>497</v>
      </c>
      <c r="D26" s="1" t="s">
        <v>498</v>
      </c>
      <c r="E26" s="1" t="s">
        <v>499</v>
      </c>
      <c r="F26" s="1" t="s">
        <v>414</v>
      </c>
      <c r="G26" s="1" t="s">
        <v>500</v>
      </c>
      <c r="H26" s="1" t="s">
        <v>501</v>
      </c>
      <c r="I26" s="1" t="s">
        <v>502</v>
      </c>
      <c r="J26" s="1" t="s">
        <v>496</v>
      </c>
      <c r="K26" s="1" t="s">
        <v>503</v>
      </c>
      <c r="L26" s="1" t="s">
        <v>504</v>
      </c>
      <c r="M26" s="1" t="s">
        <v>505</v>
      </c>
      <c r="N26" s="1" t="s">
        <v>506</v>
      </c>
      <c r="O26" s="1" t="s">
        <v>496</v>
      </c>
      <c r="P26" s="1" t="s">
        <v>2504</v>
      </c>
      <c r="Q26" s="1" t="s">
        <v>507</v>
      </c>
      <c r="R26" s="1" t="s">
        <v>508</v>
      </c>
      <c r="S26" s="1" t="s">
        <v>496</v>
      </c>
      <c r="T26" s="1" t="s">
        <v>509</v>
      </c>
      <c r="U26" s="1" t="s">
        <v>510</v>
      </c>
      <c r="V26" s="1" t="s">
        <v>511</v>
      </c>
      <c r="W26" s="1" t="s">
        <v>512</v>
      </c>
      <c r="X26" s="1" t="s">
        <v>496</v>
      </c>
      <c r="Y26" s="1" t="s">
        <v>513</v>
      </c>
      <c r="Z26" s="1" t="s">
        <v>514</v>
      </c>
      <c r="AA26" s="1" t="s">
        <v>515</v>
      </c>
      <c r="AB26" s="1" t="s">
        <v>500</v>
      </c>
      <c r="AC26" s="1" t="s">
        <v>516</v>
      </c>
      <c r="AD26" s="1" t="s">
        <v>505</v>
      </c>
      <c r="AE26" s="1" t="s">
        <v>517</v>
      </c>
      <c r="AF26" s="1" t="s">
        <v>518</v>
      </c>
      <c r="AG26" s="1" t="s">
        <v>513</v>
      </c>
      <c r="AH26" s="1" t="s">
        <v>519</v>
      </c>
      <c r="AI26" s="1" t="s">
        <v>520</v>
      </c>
      <c r="AJ26" s="1" t="s">
        <v>503</v>
      </c>
      <c r="AK26" s="1" t="s">
        <v>504</v>
      </c>
      <c r="AL26" s="1" t="s">
        <v>503</v>
      </c>
      <c r="AM26" s="1" t="s">
        <v>496</v>
      </c>
      <c r="AN26" s="1" t="s">
        <v>521</v>
      </c>
      <c r="AO26" s="1" t="s">
        <v>522</v>
      </c>
      <c r="AP26" s="1" t="s">
        <v>523</v>
      </c>
      <c r="AQ26" s="1" t="s">
        <v>524</v>
      </c>
      <c r="AR26" s="1" t="s">
        <v>525</v>
      </c>
      <c r="AS26" s="1" t="s">
        <v>526</v>
      </c>
    </row>
    <row r="27" spans="1:45">
      <c r="A27" s="1" t="str">
        <f>INDEX(Data,,MATCH('Euro 2016'!$N$10,Lang,0))</f>
        <v>Mon</v>
      </c>
      <c r="B27" s="1" t="s">
        <v>527</v>
      </c>
      <c r="C27" s="1" t="s">
        <v>528</v>
      </c>
      <c r="D27" s="1" t="s">
        <v>529</v>
      </c>
      <c r="E27" s="1" t="s">
        <v>530</v>
      </c>
      <c r="F27" s="1" t="s">
        <v>531</v>
      </c>
      <c r="G27" s="1" t="s">
        <v>532</v>
      </c>
      <c r="H27" s="1" t="s">
        <v>533</v>
      </c>
      <c r="I27" s="1" t="s">
        <v>534</v>
      </c>
      <c r="J27" s="1" t="s">
        <v>527</v>
      </c>
      <c r="K27" s="1" t="s">
        <v>535</v>
      </c>
      <c r="L27" s="1" t="s">
        <v>536</v>
      </c>
      <c r="M27" s="1" t="s">
        <v>537</v>
      </c>
      <c r="N27" s="1" t="s">
        <v>538</v>
      </c>
      <c r="O27" s="1" t="s">
        <v>527</v>
      </c>
      <c r="P27" s="1" t="s">
        <v>538</v>
      </c>
      <c r="Q27" s="1" t="s">
        <v>539</v>
      </c>
      <c r="R27" s="1" t="s">
        <v>540</v>
      </c>
      <c r="S27" s="1" t="s">
        <v>527</v>
      </c>
      <c r="T27" s="1" t="s">
        <v>541</v>
      </c>
      <c r="U27" s="1" t="s">
        <v>542</v>
      </c>
      <c r="V27" s="1" t="s">
        <v>543</v>
      </c>
      <c r="W27" s="1" t="s">
        <v>544</v>
      </c>
      <c r="X27" s="1" t="s">
        <v>545</v>
      </c>
      <c r="Y27" s="1" t="s">
        <v>539</v>
      </c>
      <c r="Z27" s="1" t="s">
        <v>546</v>
      </c>
      <c r="AA27" s="1" t="s">
        <v>547</v>
      </c>
      <c r="AB27" s="1" t="s">
        <v>532</v>
      </c>
      <c r="AC27" s="1" t="s">
        <v>548</v>
      </c>
      <c r="AD27" s="1" t="s">
        <v>537</v>
      </c>
      <c r="AE27" s="1" t="s">
        <v>549</v>
      </c>
      <c r="AF27" s="1" t="s">
        <v>550</v>
      </c>
      <c r="AG27" s="1" t="s">
        <v>551</v>
      </c>
      <c r="AH27" s="1" t="s">
        <v>539</v>
      </c>
      <c r="AI27" s="1" t="s">
        <v>552</v>
      </c>
      <c r="AJ27" s="1" t="s">
        <v>535</v>
      </c>
      <c r="AK27" s="1" t="s">
        <v>536</v>
      </c>
      <c r="AL27" s="1" t="s">
        <v>535</v>
      </c>
      <c r="AM27" s="1" t="s">
        <v>527</v>
      </c>
      <c r="AN27" s="1" t="s">
        <v>553</v>
      </c>
      <c r="AO27" s="1" t="s">
        <v>554</v>
      </c>
      <c r="AP27" s="1" t="s">
        <v>555</v>
      </c>
      <c r="AQ27" s="1" t="s">
        <v>556</v>
      </c>
      <c r="AR27" s="1" t="s">
        <v>552</v>
      </c>
      <c r="AS27" s="1" t="s">
        <v>557</v>
      </c>
    </row>
    <row r="28" spans="1:45">
      <c r="A28" s="1" t="str">
        <f>INDEX(Data,,MATCH('Euro 2016'!$N$10,Lang,0))</f>
        <v>Tue</v>
      </c>
      <c r="B28" s="1" t="s">
        <v>558</v>
      </c>
      <c r="C28" s="1" t="s">
        <v>559</v>
      </c>
      <c r="D28" s="1" t="s">
        <v>560</v>
      </c>
      <c r="E28" s="1" t="s">
        <v>561</v>
      </c>
      <c r="F28" s="1" t="s">
        <v>562</v>
      </c>
      <c r="G28" s="1" t="s">
        <v>563</v>
      </c>
      <c r="H28" s="1" t="s">
        <v>507</v>
      </c>
      <c r="I28" s="1" t="s">
        <v>564</v>
      </c>
      <c r="J28" s="1" t="s">
        <v>558</v>
      </c>
      <c r="K28" s="1" t="s">
        <v>565</v>
      </c>
      <c r="L28" s="1" t="s">
        <v>566</v>
      </c>
      <c r="M28" s="1" t="s">
        <v>567</v>
      </c>
      <c r="N28" s="1" t="s">
        <v>568</v>
      </c>
      <c r="O28" s="1" t="s">
        <v>558</v>
      </c>
      <c r="P28" s="1" t="s">
        <v>2503</v>
      </c>
      <c r="Q28" s="1" t="s">
        <v>559</v>
      </c>
      <c r="R28" s="1" t="s">
        <v>569</v>
      </c>
      <c r="S28" s="1" t="s">
        <v>558</v>
      </c>
      <c r="T28" s="1" t="s">
        <v>570</v>
      </c>
      <c r="U28" s="1" t="s">
        <v>571</v>
      </c>
      <c r="V28" s="1" t="s">
        <v>572</v>
      </c>
      <c r="W28" s="1" t="s">
        <v>573</v>
      </c>
      <c r="X28" s="1" t="s">
        <v>574</v>
      </c>
      <c r="Y28" s="1" t="s">
        <v>559</v>
      </c>
      <c r="Z28" s="1" t="s">
        <v>575</v>
      </c>
      <c r="AA28" s="1" t="s">
        <v>576</v>
      </c>
      <c r="AB28" s="1" t="s">
        <v>577</v>
      </c>
      <c r="AC28" s="1" t="s">
        <v>578</v>
      </c>
      <c r="AD28" s="1" t="s">
        <v>579</v>
      </c>
      <c r="AE28" s="1" t="s">
        <v>580</v>
      </c>
      <c r="AF28" s="1" t="s">
        <v>581</v>
      </c>
      <c r="AG28" s="1" t="s">
        <v>582</v>
      </c>
      <c r="AH28" s="1" t="s">
        <v>559</v>
      </c>
      <c r="AI28" s="1" t="s">
        <v>563</v>
      </c>
      <c r="AJ28" s="1" t="s">
        <v>565</v>
      </c>
      <c r="AK28" s="1" t="s">
        <v>583</v>
      </c>
      <c r="AL28" s="1" t="s">
        <v>584</v>
      </c>
      <c r="AM28" s="1" t="s">
        <v>558</v>
      </c>
      <c r="AN28" s="1" t="s">
        <v>585</v>
      </c>
      <c r="AO28" s="1" t="s">
        <v>586</v>
      </c>
      <c r="AP28" s="1" t="s">
        <v>587</v>
      </c>
      <c r="AQ28" s="1" t="s">
        <v>588</v>
      </c>
      <c r="AR28" s="1" t="s">
        <v>563</v>
      </c>
      <c r="AS28" s="1" t="s">
        <v>589</v>
      </c>
    </row>
    <row r="29" spans="1:45">
      <c r="A29" s="1" t="str">
        <f>INDEX(Data,,MATCH('Euro 2016'!$N$10,Lang,0))</f>
        <v>Wed</v>
      </c>
      <c r="B29" s="1" t="s">
        <v>590</v>
      </c>
      <c r="C29" s="1" t="s">
        <v>591</v>
      </c>
      <c r="D29" s="1" t="s">
        <v>592</v>
      </c>
      <c r="E29" s="1" t="s">
        <v>593</v>
      </c>
      <c r="F29" s="1" t="s">
        <v>594</v>
      </c>
      <c r="G29" s="1" t="s">
        <v>595</v>
      </c>
      <c r="H29" s="1" t="s">
        <v>596</v>
      </c>
      <c r="I29" s="1" t="s">
        <v>597</v>
      </c>
      <c r="J29" s="1" t="s">
        <v>590</v>
      </c>
      <c r="K29" s="1" t="s">
        <v>598</v>
      </c>
      <c r="L29" s="1" t="s">
        <v>599</v>
      </c>
      <c r="M29" s="1" t="s">
        <v>600</v>
      </c>
      <c r="N29" s="1" t="s">
        <v>601</v>
      </c>
      <c r="O29" s="1" t="s">
        <v>590</v>
      </c>
      <c r="P29" s="1" t="s">
        <v>572</v>
      </c>
      <c r="Q29" s="1" t="s">
        <v>602</v>
      </c>
      <c r="R29" s="1" t="s">
        <v>603</v>
      </c>
      <c r="S29" s="1" t="s">
        <v>590</v>
      </c>
      <c r="T29" s="1" t="s">
        <v>604</v>
      </c>
      <c r="U29" s="1" t="s">
        <v>605</v>
      </c>
      <c r="V29" s="1" t="s">
        <v>606</v>
      </c>
      <c r="W29" s="1" t="s">
        <v>607</v>
      </c>
      <c r="X29" s="1" t="s">
        <v>608</v>
      </c>
      <c r="Y29" s="1" t="s">
        <v>602</v>
      </c>
      <c r="Z29" s="1" t="s">
        <v>609</v>
      </c>
      <c r="AA29" s="1" t="s">
        <v>610</v>
      </c>
      <c r="AB29" s="1" t="s">
        <v>611</v>
      </c>
      <c r="AC29" s="1" t="s">
        <v>612</v>
      </c>
      <c r="AD29" s="1" t="s">
        <v>600</v>
      </c>
      <c r="AE29" s="1" t="s">
        <v>613</v>
      </c>
      <c r="AF29" s="1" t="s">
        <v>614</v>
      </c>
      <c r="AG29" s="1" t="s">
        <v>615</v>
      </c>
      <c r="AH29" s="1" t="s">
        <v>616</v>
      </c>
      <c r="AI29" s="1" t="s">
        <v>617</v>
      </c>
      <c r="AJ29" s="1" t="s">
        <v>618</v>
      </c>
      <c r="AK29" s="1" t="s">
        <v>599</v>
      </c>
      <c r="AL29" s="1" t="s">
        <v>618</v>
      </c>
      <c r="AM29" s="1" t="s">
        <v>590</v>
      </c>
      <c r="AN29" s="1" t="s">
        <v>600</v>
      </c>
      <c r="AO29" s="1" t="s">
        <v>619</v>
      </c>
      <c r="AP29" s="1" t="s">
        <v>620</v>
      </c>
      <c r="AQ29" s="1" t="s">
        <v>621</v>
      </c>
      <c r="AR29" s="1" t="s">
        <v>617</v>
      </c>
      <c r="AS29" s="1" t="s">
        <v>622</v>
      </c>
    </row>
    <row r="30" spans="1:45">
      <c r="A30" s="1" t="str">
        <f>INDEX(Data,,MATCH('Euro 2016'!$N$10,Lang,0))</f>
        <v>Thu</v>
      </c>
      <c r="B30" s="1" t="s">
        <v>623</v>
      </c>
      <c r="C30" s="1" t="s">
        <v>624</v>
      </c>
      <c r="D30" s="1" t="s">
        <v>625</v>
      </c>
      <c r="E30" s="1" t="s">
        <v>626</v>
      </c>
      <c r="F30" s="1" t="s">
        <v>627</v>
      </c>
      <c r="G30" s="1" t="s">
        <v>628</v>
      </c>
      <c r="H30" s="1" t="s">
        <v>629</v>
      </c>
      <c r="I30" s="1" t="s">
        <v>630</v>
      </c>
      <c r="J30" s="1" t="s">
        <v>623</v>
      </c>
      <c r="K30" s="1" t="s">
        <v>631</v>
      </c>
      <c r="L30" s="1" t="s">
        <v>632</v>
      </c>
      <c r="M30" s="1" t="s">
        <v>584</v>
      </c>
      <c r="N30" s="1" t="s">
        <v>633</v>
      </c>
      <c r="O30" s="1" t="s">
        <v>623</v>
      </c>
      <c r="P30" s="1" t="s">
        <v>2505</v>
      </c>
      <c r="Q30" s="1" t="s">
        <v>634</v>
      </c>
      <c r="R30" s="1" t="s">
        <v>635</v>
      </c>
      <c r="S30" s="1" t="s">
        <v>623</v>
      </c>
      <c r="T30" s="1" t="s">
        <v>636</v>
      </c>
      <c r="U30" s="1" t="s">
        <v>637</v>
      </c>
      <c r="V30" s="1" t="s">
        <v>638</v>
      </c>
      <c r="W30" s="1" t="s">
        <v>639</v>
      </c>
      <c r="X30" s="1" t="s">
        <v>640</v>
      </c>
      <c r="Y30" s="1" t="s">
        <v>641</v>
      </c>
      <c r="Z30" s="1" t="s">
        <v>642</v>
      </c>
      <c r="AA30" s="1" t="s">
        <v>643</v>
      </c>
      <c r="AB30" s="1" t="s">
        <v>644</v>
      </c>
      <c r="AC30" s="1" t="s">
        <v>645</v>
      </c>
      <c r="AD30" s="1" t="s">
        <v>646</v>
      </c>
      <c r="AE30" s="1" t="s">
        <v>647</v>
      </c>
      <c r="AF30" s="1" t="s">
        <v>648</v>
      </c>
      <c r="AG30" s="1" t="s">
        <v>649</v>
      </c>
      <c r="AH30" s="1" t="s">
        <v>650</v>
      </c>
      <c r="AI30" s="1" t="s">
        <v>651</v>
      </c>
      <c r="AJ30" s="1" t="s">
        <v>631</v>
      </c>
      <c r="AK30" s="1" t="s">
        <v>652</v>
      </c>
      <c r="AL30" s="1" t="s">
        <v>631</v>
      </c>
      <c r="AM30" s="1" t="s">
        <v>623</v>
      </c>
      <c r="AN30" s="1" t="s">
        <v>584</v>
      </c>
      <c r="AO30" s="1" t="s">
        <v>653</v>
      </c>
      <c r="AP30" s="1" t="s">
        <v>654</v>
      </c>
      <c r="AQ30" s="1" t="s">
        <v>655</v>
      </c>
      <c r="AR30" s="1" t="s">
        <v>651</v>
      </c>
      <c r="AS30" s="1" t="s">
        <v>656</v>
      </c>
    </row>
    <row r="31" spans="1:45">
      <c r="A31" s="1" t="str">
        <f>INDEX(Data,,MATCH('Euro 2016'!$N$10,Lang,0))</f>
        <v>Fri</v>
      </c>
      <c r="B31" s="1" t="s">
        <v>657</v>
      </c>
      <c r="C31" s="1" t="s">
        <v>658</v>
      </c>
      <c r="D31" s="1" t="s">
        <v>659</v>
      </c>
      <c r="E31" s="1" t="s">
        <v>660</v>
      </c>
      <c r="F31" s="1" t="s">
        <v>661</v>
      </c>
      <c r="G31" s="1" t="s">
        <v>662</v>
      </c>
      <c r="H31" s="1" t="s">
        <v>663</v>
      </c>
      <c r="I31" s="1" t="s">
        <v>664</v>
      </c>
      <c r="J31" s="1" t="s">
        <v>657</v>
      </c>
      <c r="K31" s="1" t="s">
        <v>665</v>
      </c>
      <c r="L31" s="1" t="s">
        <v>666</v>
      </c>
      <c r="M31" s="1" t="s">
        <v>667</v>
      </c>
      <c r="N31" s="1" t="s">
        <v>668</v>
      </c>
      <c r="O31" s="1" t="s">
        <v>657</v>
      </c>
      <c r="P31" s="1" t="s">
        <v>2506</v>
      </c>
      <c r="Q31" s="1" t="s">
        <v>669</v>
      </c>
      <c r="R31" s="1" t="s">
        <v>670</v>
      </c>
      <c r="S31" s="1" t="s">
        <v>657</v>
      </c>
      <c r="T31" s="1" t="s">
        <v>671</v>
      </c>
      <c r="U31" s="1" t="s">
        <v>672</v>
      </c>
      <c r="V31" s="1" t="s">
        <v>673</v>
      </c>
      <c r="W31" s="1" t="s">
        <v>674</v>
      </c>
      <c r="X31" s="1" t="s">
        <v>675</v>
      </c>
      <c r="Y31" s="1" t="s">
        <v>669</v>
      </c>
      <c r="Z31" s="1" t="s">
        <v>676</v>
      </c>
      <c r="AA31" s="1" t="s">
        <v>677</v>
      </c>
      <c r="AB31" s="1" t="s">
        <v>662</v>
      </c>
      <c r="AC31" s="1" t="s">
        <v>678</v>
      </c>
      <c r="AD31" s="1" t="s">
        <v>667</v>
      </c>
      <c r="AE31" s="1" t="s">
        <v>679</v>
      </c>
      <c r="AF31" s="1" t="s">
        <v>680</v>
      </c>
      <c r="AG31" s="1" t="s">
        <v>681</v>
      </c>
      <c r="AH31" s="1" t="s">
        <v>682</v>
      </c>
      <c r="AI31" s="1" t="s">
        <v>683</v>
      </c>
      <c r="AJ31" s="1" t="s">
        <v>665</v>
      </c>
      <c r="AK31" s="1" t="s">
        <v>684</v>
      </c>
      <c r="AL31" s="1" t="s">
        <v>665</v>
      </c>
      <c r="AM31" s="1" t="s">
        <v>657</v>
      </c>
      <c r="AN31" s="1" t="s">
        <v>667</v>
      </c>
      <c r="AO31" s="1" t="s">
        <v>685</v>
      </c>
      <c r="AP31" s="1" t="s">
        <v>686</v>
      </c>
      <c r="AQ31" s="1" t="s">
        <v>687</v>
      </c>
      <c r="AR31" s="1" t="s">
        <v>683</v>
      </c>
      <c r="AS31" s="1" t="s">
        <v>688</v>
      </c>
    </row>
    <row r="32" spans="1:45">
      <c r="A32" s="1" t="str">
        <f>INDEX(Data,,MATCH('Euro 2016'!$N$10,Lang,0))</f>
        <v>Sat</v>
      </c>
      <c r="B32" s="1" t="s">
        <v>689</v>
      </c>
      <c r="C32" s="1" t="s">
        <v>690</v>
      </c>
      <c r="D32" s="1" t="s">
        <v>691</v>
      </c>
      <c r="E32" s="1" t="s">
        <v>692</v>
      </c>
      <c r="F32" s="1" t="s">
        <v>693</v>
      </c>
      <c r="G32" s="1" t="s">
        <v>694</v>
      </c>
      <c r="H32" s="1" t="s">
        <v>695</v>
      </c>
      <c r="I32" s="1" t="s">
        <v>696</v>
      </c>
      <c r="J32" s="1" t="s">
        <v>689</v>
      </c>
      <c r="K32" s="1" t="s">
        <v>697</v>
      </c>
      <c r="L32" s="1" t="s">
        <v>698</v>
      </c>
      <c r="M32" s="1" t="s">
        <v>699</v>
      </c>
      <c r="N32" s="1" t="s">
        <v>700</v>
      </c>
      <c r="O32" s="1" t="s">
        <v>689</v>
      </c>
      <c r="P32" s="1" t="s">
        <v>2507</v>
      </c>
      <c r="Q32" s="1" t="s">
        <v>701</v>
      </c>
      <c r="R32" s="1" t="s">
        <v>702</v>
      </c>
      <c r="S32" s="1" t="s">
        <v>689</v>
      </c>
      <c r="T32" s="1" t="s">
        <v>703</v>
      </c>
      <c r="U32" s="1" t="s">
        <v>704</v>
      </c>
      <c r="V32" s="1" t="s">
        <v>705</v>
      </c>
      <c r="W32" s="1" t="s">
        <v>706</v>
      </c>
      <c r="X32" s="1" t="s">
        <v>707</v>
      </c>
      <c r="Y32" s="1" t="s">
        <v>706</v>
      </c>
      <c r="Z32" s="1" t="s">
        <v>708</v>
      </c>
      <c r="AA32" s="1" t="s">
        <v>709</v>
      </c>
      <c r="AB32" s="1" t="s">
        <v>710</v>
      </c>
      <c r="AC32" s="1" t="s">
        <v>711</v>
      </c>
      <c r="AD32" s="1" t="s">
        <v>699</v>
      </c>
      <c r="AE32" s="1" t="s">
        <v>712</v>
      </c>
      <c r="AF32" s="1" t="s">
        <v>698</v>
      </c>
      <c r="AG32" s="1" t="s">
        <v>706</v>
      </c>
      <c r="AH32" s="1" t="s">
        <v>701</v>
      </c>
      <c r="AI32" s="1" t="s">
        <v>713</v>
      </c>
      <c r="AJ32" s="1" t="s">
        <v>697</v>
      </c>
      <c r="AK32" s="1" t="s">
        <v>698</v>
      </c>
      <c r="AL32" s="1" t="s">
        <v>714</v>
      </c>
      <c r="AM32" s="1" t="s">
        <v>689</v>
      </c>
      <c r="AN32" s="1" t="s">
        <v>715</v>
      </c>
      <c r="AO32" s="1" t="s">
        <v>716</v>
      </c>
      <c r="AP32" s="1" t="s">
        <v>717</v>
      </c>
      <c r="AQ32" s="1" t="s">
        <v>718</v>
      </c>
      <c r="AR32" s="1" t="s">
        <v>713</v>
      </c>
      <c r="AS32" s="1" t="s">
        <v>719</v>
      </c>
    </row>
    <row r="33" spans="1:45">
      <c r="A33" s="1" t="str">
        <f>INDEX(Data,,MATCH('Euro 2016'!$N$10,Lang,0))</f>
        <v>Jan</v>
      </c>
      <c r="B33" s="1" t="s">
        <v>720</v>
      </c>
      <c r="C33" s="1" t="s">
        <v>720</v>
      </c>
      <c r="D33" s="1" t="s">
        <v>721</v>
      </c>
      <c r="E33" s="1" t="s">
        <v>722</v>
      </c>
      <c r="F33" s="1" t="s">
        <v>723</v>
      </c>
      <c r="G33" s="1" t="s">
        <v>724</v>
      </c>
      <c r="H33" s="1" t="s">
        <v>725</v>
      </c>
      <c r="I33" s="1" t="s">
        <v>726</v>
      </c>
      <c r="J33" s="1" t="s">
        <v>720</v>
      </c>
      <c r="K33" s="1" t="s">
        <v>727</v>
      </c>
      <c r="L33" s="1" t="s">
        <v>720</v>
      </c>
      <c r="M33" s="1" t="s">
        <v>720</v>
      </c>
      <c r="N33" s="1" t="s">
        <v>720</v>
      </c>
      <c r="O33" s="1" t="s">
        <v>720</v>
      </c>
      <c r="P33" s="1" t="s">
        <v>2508</v>
      </c>
      <c r="Q33" s="1" t="s">
        <v>728</v>
      </c>
      <c r="R33" s="1" t="s">
        <v>729</v>
      </c>
      <c r="S33" s="1" t="s">
        <v>720</v>
      </c>
      <c r="T33" s="1" t="s">
        <v>730</v>
      </c>
      <c r="U33" s="1" t="s">
        <v>731</v>
      </c>
      <c r="V33" s="1" t="s">
        <v>720</v>
      </c>
      <c r="W33" s="1" t="s">
        <v>720</v>
      </c>
      <c r="X33" s="1" t="s">
        <v>720</v>
      </c>
      <c r="Y33" s="1" t="s">
        <v>725</v>
      </c>
      <c r="Z33" s="1" t="s">
        <v>732</v>
      </c>
      <c r="AA33" s="1" t="s">
        <v>733</v>
      </c>
      <c r="AB33" s="1" t="s">
        <v>734</v>
      </c>
      <c r="AC33" s="1" t="s">
        <v>720</v>
      </c>
      <c r="AD33" s="1" t="s">
        <v>720</v>
      </c>
      <c r="AE33" s="1" t="s">
        <v>735</v>
      </c>
      <c r="AF33" s="1" t="s">
        <v>736</v>
      </c>
      <c r="AG33" s="1" t="s">
        <v>720</v>
      </c>
      <c r="AH33" s="1" t="s">
        <v>737</v>
      </c>
      <c r="AI33" s="1" t="s">
        <v>738</v>
      </c>
      <c r="AJ33" s="1" t="s">
        <v>720</v>
      </c>
      <c r="AK33" s="1" t="s">
        <v>720</v>
      </c>
      <c r="AL33" s="1" t="s">
        <v>720</v>
      </c>
      <c r="AM33" s="1" t="s">
        <v>739</v>
      </c>
      <c r="AN33" s="1" t="s">
        <v>740</v>
      </c>
      <c r="AO33" s="1" t="s">
        <v>741</v>
      </c>
      <c r="AP33" s="1" t="s">
        <v>742</v>
      </c>
      <c r="AQ33" s="1" t="s">
        <v>743</v>
      </c>
      <c r="AR33" s="1" t="s">
        <v>744</v>
      </c>
      <c r="AS33" s="1" t="s">
        <v>745</v>
      </c>
    </row>
    <row r="34" spans="1:45">
      <c r="A34" s="1" t="str">
        <f>INDEX(Data,,MATCH('Euro 2016'!$N$10,Lang,0))</f>
        <v>Feb</v>
      </c>
      <c r="B34" s="1" t="s">
        <v>746</v>
      </c>
      <c r="C34" s="1" t="s">
        <v>747</v>
      </c>
      <c r="D34" s="1" t="s">
        <v>748</v>
      </c>
      <c r="E34" s="1" t="s">
        <v>749</v>
      </c>
      <c r="F34" s="1" t="s">
        <v>750</v>
      </c>
      <c r="G34" s="1" t="s">
        <v>751</v>
      </c>
      <c r="H34" s="1" t="s">
        <v>746</v>
      </c>
      <c r="I34" s="1" t="s">
        <v>752</v>
      </c>
      <c r="J34" s="1" t="s">
        <v>746</v>
      </c>
      <c r="K34" s="1" t="s">
        <v>753</v>
      </c>
      <c r="L34" s="1" t="s">
        <v>746</v>
      </c>
      <c r="M34" s="1" t="s">
        <v>746</v>
      </c>
      <c r="N34" s="1" t="s">
        <v>746</v>
      </c>
      <c r="O34" s="1" t="s">
        <v>746</v>
      </c>
      <c r="P34" s="1" t="s">
        <v>2509</v>
      </c>
      <c r="Q34" s="1" t="s">
        <v>754</v>
      </c>
      <c r="R34" s="1" t="s">
        <v>755</v>
      </c>
      <c r="S34" s="1" t="s">
        <v>746</v>
      </c>
      <c r="T34" s="1" t="s">
        <v>756</v>
      </c>
      <c r="U34" s="1" t="s">
        <v>757</v>
      </c>
      <c r="V34" s="1" t="s">
        <v>746</v>
      </c>
      <c r="W34" s="1" t="s">
        <v>758</v>
      </c>
      <c r="X34" s="1" t="s">
        <v>746</v>
      </c>
      <c r="Y34" s="1" t="s">
        <v>746</v>
      </c>
      <c r="Z34" s="1" t="s">
        <v>759</v>
      </c>
      <c r="AA34" s="1" t="s">
        <v>511</v>
      </c>
      <c r="AB34" s="1" t="s">
        <v>760</v>
      </c>
      <c r="AC34" s="1" t="s">
        <v>761</v>
      </c>
      <c r="AD34" s="1" t="s">
        <v>746</v>
      </c>
      <c r="AE34" s="1" t="s">
        <v>762</v>
      </c>
      <c r="AF34" s="1" t="s">
        <v>763</v>
      </c>
      <c r="AG34" s="1" t="s">
        <v>750</v>
      </c>
      <c r="AH34" s="1" t="s">
        <v>746</v>
      </c>
      <c r="AI34" s="1" t="s">
        <v>760</v>
      </c>
      <c r="AJ34" s="1" t="s">
        <v>746</v>
      </c>
      <c r="AK34" s="1" t="s">
        <v>746</v>
      </c>
      <c r="AL34" s="1" t="s">
        <v>746</v>
      </c>
      <c r="AM34" s="1" t="s">
        <v>746</v>
      </c>
      <c r="AN34" s="1" t="s">
        <v>746</v>
      </c>
      <c r="AO34" s="1" t="s">
        <v>764</v>
      </c>
      <c r="AP34" s="1" t="s">
        <v>765</v>
      </c>
      <c r="AQ34" s="1" t="s">
        <v>766</v>
      </c>
      <c r="AR34" s="1" t="s">
        <v>767</v>
      </c>
      <c r="AS34" s="1" t="s">
        <v>768</v>
      </c>
    </row>
    <row r="35" spans="1:45">
      <c r="A35" s="1" t="str">
        <f>INDEX(Data,,MATCH('Euro 2016'!$N$10,Lang,0))</f>
        <v>Mar</v>
      </c>
      <c r="B35" s="1" t="s">
        <v>559</v>
      </c>
      <c r="C35" s="1" t="s">
        <v>559</v>
      </c>
      <c r="D35" s="1" t="s">
        <v>769</v>
      </c>
      <c r="E35" s="1" t="s">
        <v>770</v>
      </c>
      <c r="F35" s="1" t="s">
        <v>559</v>
      </c>
      <c r="G35" s="1" t="s">
        <v>771</v>
      </c>
      <c r="H35" s="1" t="s">
        <v>559</v>
      </c>
      <c r="I35" s="1" t="s">
        <v>772</v>
      </c>
      <c r="J35" s="1" t="s">
        <v>559</v>
      </c>
      <c r="K35" s="1" t="s">
        <v>773</v>
      </c>
      <c r="L35" s="1" t="s">
        <v>559</v>
      </c>
      <c r="M35" s="1" t="s">
        <v>559</v>
      </c>
      <c r="N35" s="1" t="s">
        <v>774</v>
      </c>
      <c r="O35" s="1" t="s">
        <v>559</v>
      </c>
      <c r="P35" s="1" t="s">
        <v>2510</v>
      </c>
      <c r="Q35" s="1" t="s">
        <v>775</v>
      </c>
      <c r="R35" s="1" t="s">
        <v>776</v>
      </c>
      <c r="S35" s="1" t="s">
        <v>777</v>
      </c>
      <c r="T35" s="1" t="s">
        <v>778</v>
      </c>
      <c r="U35" s="1" t="s">
        <v>779</v>
      </c>
      <c r="V35" s="1" t="s">
        <v>780</v>
      </c>
      <c r="W35" s="1" t="s">
        <v>559</v>
      </c>
      <c r="X35" s="1" t="s">
        <v>559</v>
      </c>
      <c r="Y35" s="1" t="s">
        <v>559</v>
      </c>
      <c r="Z35" s="1" t="s">
        <v>781</v>
      </c>
      <c r="AA35" s="1" t="s">
        <v>782</v>
      </c>
      <c r="AB35" s="1" t="s">
        <v>783</v>
      </c>
      <c r="AC35" s="1" t="s">
        <v>559</v>
      </c>
      <c r="AD35" s="1" t="s">
        <v>559</v>
      </c>
      <c r="AE35" s="1" t="s">
        <v>784</v>
      </c>
      <c r="AF35" s="1" t="s">
        <v>559</v>
      </c>
      <c r="AG35" s="1" t="s">
        <v>559</v>
      </c>
      <c r="AH35" s="1" t="s">
        <v>559</v>
      </c>
      <c r="AI35" s="1" t="s">
        <v>783</v>
      </c>
      <c r="AJ35" s="1" t="s">
        <v>559</v>
      </c>
      <c r="AK35" s="1" t="s">
        <v>559</v>
      </c>
      <c r="AL35" s="1" t="s">
        <v>559</v>
      </c>
      <c r="AM35" s="1" t="s">
        <v>559</v>
      </c>
      <c r="AN35" s="1" t="s">
        <v>785</v>
      </c>
      <c r="AO35" s="1" t="s">
        <v>786</v>
      </c>
      <c r="AP35" s="1" t="s">
        <v>559</v>
      </c>
      <c r="AQ35" s="1" t="s">
        <v>787</v>
      </c>
      <c r="AR35" s="1" t="s">
        <v>788</v>
      </c>
      <c r="AS35" s="1" t="s">
        <v>789</v>
      </c>
    </row>
    <row r="36" spans="1:45">
      <c r="A36" s="1" t="str">
        <f>INDEX(Data,,MATCH('Euro 2016'!$N$10,Lang,0))</f>
        <v>Apr</v>
      </c>
      <c r="B36" s="1" t="s">
        <v>790</v>
      </c>
      <c r="C36" s="1" t="s">
        <v>791</v>
      </c>
      <c r="D36" s="1" t="s">
        <v>792</v>
      </c>
      <c r="E36" s="1" t="s">
        <v>793</v>
      </c>
      <c r="F36" s="1" t="s">
        <v>790</v>
      </c>
      <c r="G36" s="1" t="s">
        <v>794</v>
      </c>
      <c r="H36" s="1" t="s">
        <v>795</v>
      </c>
      <c r="I36" s="1" t="s">
        <v>796</v>
      </c>
      <c r="J36" s="1" t="s">
        <v>790</v>
      </c>
      <c r="K36" s="1" t="s">
        <v>797</v>
      </c>
      <c r="L36" s="1" t="s">
        <v>790</v>
      </c>
      <c r="M36" s="1" t="s">
        <v>790</v>
      </c>
      <c r="N36" s="1" t="s">
        <v>790</v>
      </c>
      <c r="O36" s="1" t="s">
        <v>790</v>
      </c>
      <c r="P36" s="1" t="s">
        <v>2512</v>
      </c>
      <c r="Q36" s="1" t="s">
        <v>798</v>
      </c>
      <c r="R36" s="1" t="s">
        <v>799</v>
      </c>
      <c r="S36" s="1" t="s">
        <v>790</v>
      </c>
      <c r="T36" s="1" t="s">
        <v>800</v>
      </c>
      <c r="U36" s="1" t="s">
        <v>801</v>
      </c>
      <c r="V36" s="1" t="s">
        <v>802</v>
      </c>
      <c r="W36" s="1" t="s">
        <v>790</v>
      </c>
      <c r="X36" s="1" t="s">
        <v>790</v>
      </c>
      <c r="Y36" s="1" t="s">
        <v>790</v>
      </c>
      <c r="Z36" s="1" t="s">
        <v>803</v>
      </c>
      <c r="AA36" s="1" t="s">
        <v>804</v>
      </c>
      <c r="AB36" s="1" t="s">
        <v>805</v>
      </c>
      <c r="AC36" s="1" t="s">
        <v>790</v>
      </c>
      <c r="AD36" s="1" t="s">
        <v>790</v>
      </c>
      <c r="AE36" s="1" t="s">
        <v>806</v>
      </c>
      <c r="AF36" s="1" t="s">
        <v>807</v>
      </c>
      <c r="AG36" s="1" t="s">
        <v>795</v>
      </c>
      <c r="AH36" s="1" t="s">
        <v>790</v>
      </c>
      <c r="AI36" s="1" t="s">
        <v>805</v>
      </c>
      <c r="AJ36" s="1" t="s">
        <v>790</v>
      </c>
      <c r="AK36" s="1" t="s">
        <v>790</v>
      </c>
      <c r="AL36" s="1" t="s">
        <v>790</v>
      </c>
      <c r="AM36" s="1" t="s">
        <v>795</v>
      </c>
      <c r="AN36" s="1" t="s">
        <v>808</v>
      </c>
      <c r="AO36" s="1" t="s">
        <v>809</v>
      </c>
      <c r="AP36" s="1" t="s">
        <v>810</v>
      </c>
      <c r="AQ36" s="1" t="s">
        <v>811</v>
      </c>
      <c r="AR36" s="1" t="s">
        <v>812</v>
      </c>
      <c r="AS36" s="1" t="s">
        <v>813</v>
      </c>
    </row>
    <row r="37" spans="1:45">
      <c r="A37" s="1" t="str">
        <f>INDEX(Data,,MATCH('Euro 2016'!$N$10,Lang,0))</f>
        <v>May</v>
      </c>
      <c r="B37" s="1" t="s">
        <v>814</v>
      </c>
      <c r="C37" s="1" t="s">
        <v>815</v>
      </c>
      <c r="D37" s="1" t="s">
        <v>816</v>
      </c>
      <c r="E37" s="1" t="s">
        <v>817</v>
      </c>
      <c r="F37" s="1" t="s">
        <v>814</v>
      </c>
      <c r="G37" s="1" t="s">
        <v>818</v>
      </c>
      <c r="H37" s="1" t="s">
        <v>819</v>
      </c>
      <c r="I37" s="1" t="s">
        <v>820</v>
      </c>
      <c r="J37" s="1" t="s">
        <v>814</v>
      </c>
      <c r="K37" s="1" t="s">
        <v>821</v>
      </c>
      <c r="L37" s="1" t="s">
        <v>814</v>
      </c>
      <c r="M37" s="1" t="s">
        <v>815</v>
      </c>
      <c r="N37" s="1" t="s">
        <v>822</v>
      </c>
      <c r="O37" s="1" t="s">
        <v>814</v>
      </c>
      <c r="P37" s="1" t="s">
        <v>2513</v>
      </c>
      <c r="Q37" s="1" t="s">
        <v>819</v>
      </c>
      <c r="R37" s="1" t="s">
        <v>823</v>
      </c>
      <c r="S37" s="1" t="s">
        <v>819</v>
      </c>
      <c r="T37" s="1" t="s">
        <v>824</v>
      </c>
      <c r="U37" s="1" t="s">
        <v>825</v>
      </c>
      <c r="V37" s="1" t="s">
        <v>826</v>
      </c>
      <c r="W37" s="1" t="s">
        <v>822</v>
      </c>
      <c r="X37" s="1" t="s">
        <v>827</v>
      </c>
      <c r="Y37" s="1" t="s">
        <v>828</v>
      </c>
      <c r="Z37" s="1" t="s">
        <v>829</v>
      </c>
      <c r="AA37" s="1" t="s">
        <v>830</v>
      </c>
      <c r="AB37" s="1" t="s">
        <v>831</v>
      </c>
      <c r="AC37" s="1" t="s">
        <v>832</v>
      </c>
      <c r="AD37" s="1" t="s">
        <v>819</v>
      </c>
      <c r="AE37" s="1" t="s">
        <v>833</v>
      </c>
      <c r="AF37" s="1" t="s">
        <v>815</v>
      </c>
      <c r="AG37" s="1" t="s">
        <v>819</v>
      </c>
      <c r="AH37" s="1" t="s">
        <v>819</v>
      </c>
      <c r="AI37" s="1" t="s">
        <v>818</v>
      </c>
      <c r="AJ37" s="1" t="s">
        <v>815</v>
      </c>
      <c r="AK37" s="1" t="s">
        <v>826</v>
      </c>
      <c r="AL37" s="1" t="s">
        <v>815</v>
      </c>
      <c r="AM37" s="1" t="s">
        <v>814</v>
      </c>
      <c r="AN37" s="1" t="s">
        <v>834</v>
      </c>
      <c r="AO37" s="1" t="s">
        <v>835</v>
      </c>
      <c r="AP37" s="1" t="s">
        <v>814</v>
      </c>
      <c r="AQ37" s="1" t="s">
        <v>836</v>
      </c>
      <c r="AR37" s="1" t="s">
        <v>837</v>
      </c>
      <c r="AS37" s="1" t="s">
        <v>838</v>
      </c>
    </row>
    <row r="38" spans="1:45">
      <c r="A38" s="1" t="str">
        <f>INDEX(Data,,MATCH('Euro 2016'!$N$10,Lang,0))</f>
        <v>Jun</v>
      </c>
      <c r="B38" s="1" t="s">
        <v>839</v>
      </c>
      <c r="C38" s="1" t="s">
        <v>840</v>
      </c>
      <c r="D38" s="1" t="s">
        <v>841</v>
      </c>
      <c r="E38" s="1" t="s">
        <v>842</v>
      </c>
      <c r="F38" s="1" t="s">
        <v>843</v>
      </c>
      <c r="G38" s="1" t="s">
        <v>844</v>
      </c>
      <c r="H38" s="1" t="s">
        <v>839</v>
      </c>
      <c r="I38" s="1" t="s">
        <v>845</v>
      </c>
      <c r="J38" s="1" t="s">
        <v>839</v>
      </c>
      <c r="K38" s="1" t="s">
        <v>846</v>
      </c>
      <c r="L38" s="1" t="s">
        <v>847</v>
      </c>
      <c r="M38" s="1" t="s">
        <v>839</v>
      </c>
      <c r="N38" s="1" t="s">
        <v>839</v>
      </c>
      <c r="O38" s="1" t="s">
        <v>839</v>
      </c>
      <c r="P38" s="1" t="s">
        <v>2517</v>
      </c>
      <c r="Q38" s="1" t="s">
        <v>848</v>
      </c>
      <c r="R38" s="1" t="s">
        <v>849</v>
      </c>
      <c r="S38" s="1" t="s">
        <v>839</v>
      </c>
      <c r="T38" s="1" t="s">
        <v>850</v>
      </c>
      <c r="U38" s="1" t="s">
        <v>851</v>
      </c>
      <c r="V38" s="1" t="s">
        <v>852</v>
      </c>
      <c r="W38" s="1" t="s">
        <v>839</v>
      </c>
      <c r="X38" s="1" t="s">
        <v>852</v>
      </c>
      <c r="Y38" s="1" t="s">
        <v>853</v>
      </c>
      <c r="Z38" s="1" t="s">
        <v>854</v>
      </c>
      <c r="AA38" s="1" t="s">
        <v>855</v>
      </c>
      <c r="AB38" s="1" t="s">
        <v>856</v>
      </c>
      <c r="AC38" s="1" t="s">
        <v>857</v>
      </c>
      <c r="AD38" s="1" t="s">
        <v>839</v>
      </c>
      <c r="AE38" s="1" t="s">
        <v>858</v>
      </c>
      <c r="AF38" s="1" t="s">
        <v>859</v>
      </c>
      <c r="AG38" s="1" t="s">
        <v>839</v>
      </c>
      <c r="AH38" s="1" t="s">
        <v>860</v>
      </c>
      <c r="AI38" s="1" t="s">
        <v>861</v>
      </c>
      <c r="AJ38" s="1" t="s">
        <v>839</v>
      </c>
      <c r="AK38" s="1" t="s">
        <v>852</v>
      </c>
      <c r="AL38" s="1" t="s">
        <v>839</v>
      </c>
      <c r="AM38" s="1" t="s">
        <v>839</v>
      </c>
      <c r="AN38" s="1" t="s">
        <v>862</v>
      </c>
      <c r="AO38" s="1" t="s">
        <v>863</v>
      </c>
      <c r="AP38" s="1" t="s">
        <v>864</v>
      </c>
      <c r="AQ38" s="1" t="s">
        <v>865</v>
      </c>
      <c r="AR38" s="1" t="s">
        <v>866</v>
      </c>
      <c r="AS38" s="1" t="s">
        <v>867</v>
      </c>
    </row>
    <row r="39" spans="1:45">
      <c r="A39" s="1" t="str">
        <f>INDEX(Data,,MATCH('Euro 2016'!$N$10,Lang,0))</f>
        <v>Jul</v>
      </c>
      <c r="B39" s="1" t="s">
        <v>868</v>
      </c>
      <c r="C39" s="1" t="s">
        <v>869</v>
      </c>
      <c r="D39" s="1" t="s">
        <v>870</v>
      </c>
      <c r="E39" s="1" t="s">
        <v>871</v>
      </c>
      <c r="F39" s="1" t="s">
        <v>872</v>
      </c>
      <c r="G39" s="1" t="s">
        <v>873</v>
      </c>
      <c r="H39" s="1" t="s">
        <v>868</v>
      </c>
      <c r="I39" s="1" t="s">
        <v>874</v>
      </c>
      <c r="J39" s="1" t="s">
        <v>868</v>
      </c>
      <c r="K39" s="1" t="s">
        <v>875</v>
      </c>
      <c r="L39" s="1" t="s">
        <v>876</v>
      </c>
      <c r="M39" s="1" t="s">
        <v>868</v>
      </c>
      <c r="N39" s="1" t="s">
        <v>868</v>
      </c>
      <c r="O39" s="1" t="s">
        <v>868</v>
      </c>
      <c r="P39" s="1" t="s">
        <v>2514</v>
      </c>
      <c r="Q39" s="1" t="s">
        <v>877</v>
      </c>
      <c r="R39" s="1" t="s">
        <v>878</v>
      </c>
      <c r="S39" s="1" t="s">
        <v>868</v>
      </c>
      <c r="T39" s="1" t="s">
        <v>879</v>
      </c>
      <c r="U39" s="1" t="s">
        <v>880</v>
      </c>
      <c r="V39" s="1" t="s">
        <v>881</v>
      </c>
      <c r="W39" s="1" t="s">
        <v>868</v>
      </c>
      <c r="X39" s="1" t="s">
        <v>881</v>
      </c>
      <c r="Y39" s="1" t="s">
        <v>882</v>
      </c>
      <c r="Z39" s="1" t="s">
        <v>883</v>
      </c>
      <c r="AA39" s="1" t="s">
        <v>884</v>
      </c>
      <c r="AB39" s="1" t="s">
        <v>885</v>
      </c>
      <c r="AC39" s="1" t="s">
        <v>886</v>
      </c>
      <c r="AD39" s="1" t="s">
        <v>868</v>
      </c>
      <c r="AE39" s="1" t="s">
        <v>887</v>
      </c>
      <c r="AF39" s="1" t="s">
        <v>846</v>
      </c>
      <c r="AG39" s="1" t="s">
        <v>868</v>
      </c>
      <c r="AH39" s="1" t="s">
        <v>888</v>
      </c>
      <c r="AI39" s="1" t="s">
        <v>889</v>
      </c>
      <c r="AJ39" s="1" t="s">
        <v>868</v>
      </c>
      <c r="AK39" s="1" t="s">
        <v>881</v>
      </c>
      <c r="AL39" s="1" t="s">
        <v>868</v>
      </c>
      <c r="AM39" s="1" t="s">
        <v>868</v>
      </c>
      <c r="AN39" s="1" t="s">
        <v>890</v>
      </c>
      <c r="AO39" s="1" t="s">
        <v>891</v>
      </c>
      <c r="AP39" s="1" t="s">
        <v>892</v>
      </c>
      <c r="AQ39" s="1" t="s">
        <v>893</v>
      </c>
      <c r="AR39" s="1" t="s">
        <v>894</v>
      </c>
      <c r="AS39" s="1" t="s">
        <v>895</v>
      </c>
    </row>
    <row r="40" spans="1:45">
      <c r="A40" s="1" t="str">
        <f>INDEX(Data,,MATCH('Euro 2016'!$N$10,Lang,0))</f>
        <v>Aug</v>
      </c>
      <c r="B40" s="1" t="s">
        <v>896</v>
      </c>
      <c r="C40" s="1" t="s">
        <v>897</v>
      </c>
      <c r="D40" s="1" t="s">
        <v>898</v>
      </c>
      <c r="E40" s="1" t="s">
        <v>899</v>
      </c>
      <c r="F40" s="1" t="s">
        <v>900</v>
      </c>
      <c r="G40" s="1" t="s">
        <v>901</v>
      </c>
      <c r="H40" s="1" t="s">
        <v>902</v>
      </c>
      <c r="I40" s="1" t="s">
        <v>903</v>
      </c>
      <c r="J40" s="1" t="s">
        <v>896</v>
      </c>
      <c r="K40" s="1" t="s">
        <v>904</v>
      </c>
      <c r="L40" s="1" t="s">
        <v>896</v>
      </c>
      <c r="M40" s="1" t="s">
        <v>896</v>
      </c>
      <c r="N40" s="1" t="s">
        <v>896</v>
      </c>
      <c r="O40" s="1" t="s">
        <v>896</v>
      </c>
      <c r="P40" s="1" t="s">
        <v>2511</v>
      </c>
      <c r="Q40" s="1" t="s">
        <v>905</v>
      </c>
      <c r="R40" s="1" t="s">
        <v>906</v>
      </c>
      <c r="S40" s="1" t="s">
        <v>896</v>
      </c>
      <c r="T40" s="1" t="s">
        <v>907</v>
      </c>
      <c r="U40" s="1" t="s">
        <v>908</v>
      </c>
      <c r="V40" s="1" t="s">
        <v>896</v>
      </c>
      <c r="W40" s="1" t="s">
        <v>909</v>
      </c>
      <c r="X40" s="1" t="s">
        <v>910</v>
      </c>
      <c r="Y40" s="1" t="s">
        <v>902</v>
      </c>
      <c r="Z40" s="1" t="s">
        <v>911</v>
      </c>
      <c r="AA40" s="1" t="s">
        <v>912</v>
      </c>
      <c r="AB40" s="1" t="s">
        <v>913</v>
      </c>
      <c r="AC40" s="1" t="s">
        <v>914</v>
      </c>
      <c r="AD40" s="1" t="s">
        <v>896</v>
      </c>
      <c r="AE40" s="1" t="s">
        <v>915</v>
      </c>
      <c r="AF40" s="1" t="s">
        <v>916</v>
      </c>
      <c r="AG40" s="1" t="s">
        <v>902</v>
      </c>
      <c r="AH40" s="1" t="s">
        <v>896</v>
      </c>
      <c r="AI40" s="1" t="s">
        <v>913</v>
      </c>
      <c r="AJ40" s="1" t="s">
        <v>917</v>
      </c>
      <c r="AK40" s="1" t="s">
        <v>896</v>
      </c>
      <c r="AL40" s="1" t="s">
        <v>917</v>
      </c>
      <c r="AM40" s="1" t="s">
        <v>902</v>
      </c>
      <c r="AN40" s="1" t="s">
        <v>896</v>
      </c>
      <c r="AO40" s="1" t="s">
        <v>918</v>
      </c>
      <c r="AP40" s="1" t="s">
        <v>919</v>
      </c>
      <c r="AQ40" s="1" t="s">
        <v>920</v>
      </c>
      <c r="AR40" s="1" t="s">
        <v>921</v>
      </c>
      <c r="AS40" s="1" t="s">
        <v>922</v>
      </c>
    </row>
    <row r="41" spans="1:45">
      <c r="A41" s="1" t="str">
        <f>INDEX(Data,,MATCH('Euro 2016'!$N$10,Lang,0))</f>
        <v>Sep</v>
      </c>
      <c r="B41" s="1" t="s">
        <v>923</v>
      </c>
      <c r="C41" s="1" t="s">
        <v>924</v>
      </c>
      <c r="D41" s="1" t="s">
        <v>925</v>
      </c>
      <c r="E41" s="1" t="s">
        <v>926</v>
      </c>
      <c r="F41" s="1" t="s">
        <v>544</v>
      </c>
      <c r="G41" s="1" t="s">
        <v>927</v>
      </c>
      <c r="H41" s="1" t="s">
        <v>928</v>
      </c>
      <c r="I41" s="1" t="s">
        <v>929</v>
      </c>
      <c r="J41" s="1" t="s">
        <v>923</v>
      </c>
      <c r="K41" s="1" t="s">
        <v>930</v>
      </c>
      <c r="L41" s="1" t="s">
        <v>923</v>
      </c>
      <c r="M41" s="1" t="s">
        <v>923</v>
      </c>
      <c r="N41" s="1" t="s">
        <v>923</v>
      </c>
      <c r="O41" s="1" t="s">
        <v>923</v>
      </c>
      <c r="P41" s="1" t="s">
        <v>2515</v>
      </c>
      <c r="Q41" s="1" t="s">
        <v>931</v>
      </c>
      <c r="R41" s="1" t="s">
        <v>932</v>
      </c>
      <c r="S41" s="1" t="s">
        <v>923</v>
      </c>
      <c r="T41" s="1" t="s">
        <v>933</v>
      </c>
      <c r="U41" s="1" t="s">
        <v>934</v>
      </c>
      <c r="V41" s="1" t="s">
        <v>935</v>
      </c>
      <c r="W41" s="1" t="s">
        <v>923</v>
      </c>
      <c r="X41" s="1" t="s">
        <v>923</v>
      </c>
      <c r="Y41" s="1" t="s">
        <v>928</v>
      </c>
      <c r="Z41" s="1" t="s">
        <v>936</v>
      </c>
      <c r="AA41" s="1" t="s">
        <v>937</v>
      </c>
      <c r="AB41" s="1" t="s">
        <v>938</v>
      </c>
      <c r="AC41" s="1" t="s">
        <v>928</v>
      </c>
      <c r="AD41" s="1" t="s">
        <v>923</v>
      </c>
      <c r="AE41" s="1" t="s">
        <v>939</v>
      </c>
      <c r="AF41" s="1" t="s">
        <v>940</v>
      </c>
      <c r="AG41" s="1" t="s">
        <v>928</v>
      </c>
      <c r="AH41" s="1" t="s">
        <v>923</v>
      </c>
      <c r="AI41" s="1" t="s">
        <v>941</v>
      </c>
      <c r="AJ41" s="1" t="s">
        <v>923</v>
      </c>
      <c r="AK41" s="1" t="s">
        <v>923</v>
      </c>
      <c r="AL41" s="1" t="s">
        <v>923</v>
      </c>
      <c r="AM41" s="1" t="s">
        <v>923</v>
      </c>
      <c r="AN41" s="1" t="s">
        <v>942</v>
      </c>
      <c r="AO41" s="1" t="s">
        <v>943</v>
      </c>
      <c r="AP41" s="1" t="s">
        <v>944</v>
      </c>
      <c r="AQ41" s="1" t="s">
        <v>945</v>
      </c>
      <c r="AR41" s="1" t="s">
        <v>946</v>
      </c>
      <c r="AS41" s="1" t="s">
        <v>947</v>
      </c>
    </row>
    <row r="42" spans="1:45">
      <c r="A42" s="1" t="str">
        <f>INDEX(Data,,MATCH('Euro 2016'!$N$10,Lang,0))</f>
        <v>Oct</v>
      </c>
      <c r="B42" s="1" t="s">
        <v>948</v>
      </c>
      <c r="C42" s="1" t="s">
        <v>949</v>
      </c>
      <c r="D42" s="1" t="s">
        <v>950</v>
      </c>
      <c r="E42" s="1" t="s">
        <v>951</v>
      </c>
      <c r="F42" s="1" t="s">
        <v>952</v>
      </c>
      <c r="G42" s="1" t="s">
        <v>953</v>
      </c>
      <c r="H42" s="1" t="s">
        <v>948</v>
      </c>
      <c r="I42" s="1" t="s">
        <v>954</v>
      </c>
      <c r="J42" s="1" t="s">
        <v>948</v>
      </c>
      <c r="K42" s="1" t="s">
        <v>955</v>
      </c>
      <c r="L42" s="1" t="s">
        <v>948</v>
      </c>
      <c r="M42" s="1" t="s">
        <v>952</v>
      </c>
      <c r="N42" s="1" t="s">
        <v>952</v>
      </c>
      <c r="O42" s="1" t="s">
        <v>948</v>
      </c>
      <c r="P42" s="1" t="s">
        <v>2516</v>
      </c>
      <c r="Q42" s="1" t="s">
        <v>948</v>
      </c>
      <c r="R42" s="1" t="s">
        <v>956</v>
      </c>
      <c r="S42" s="1" t="s">
        <v>952</v>
      </c>
      <c r="T42" s="1" t="s">
        <v>957</v>
      </c>
      <c r="U42" s="1" t="s">
        <v>958</v>
      </c>
      <c r="V42" s="1" t="s">
        <v>952</v>
      </c>
      <c r="W42" s="1" t="s">
        <v>952</v>
      </c>
      <c r="X42" s="1" t="s">
        <v>952</v>
      </c>
      <c r="Y42" s="1" t="s">
        <v>959</v>
      </c>
      <c r="Z42" s="1" t="s">
        <v>960</v>
      </c>
      <c r="AA42" s="1" t="s">
        <v>961</v>
      </c>
      <c r="AB42" s="1" t="s">
        <v>962</v>
      </c>
      <c r="AC42" s="1" t="s">
        <v>959</v>
      </c>
      <c r="AD42" s="1" t="s">
        <v>952</v>
      </c>
      <c r="AE42" s="1" t="s">
        <v>963</v>
      </c>
      <c r="AF42" s="1" t="s">
        <v>964</v>
      </c>
      <c r="AG42" s="1" t="s">
        <v>965</v>
      </c>
      <c r="AH42" s="1" t="s">
        <v>948</v>
      </c>
      <c r="AI42" s="1" t="s">
        <v>962</v>
      </c>
      <c r="AJ42" s="1" t="s">
        <v>952</v>
      </c>
      <c r="AK42" s="1" t="s">
        <v>952</v>
      </c>
      <c r="AL42" s="1" t="s">
        <v>948</v>
      </c>
      <c r="AM42" s="1" t="s">
        <v>948</v>
      </c>
      <c r="AN42" s="1" t="s">
        <v>966</v>
      </c>
      <c r="AO42" s="1" t="s">
        <v>967</v>
      </c>
      <c r="AP42" s="1" t="s">
        <v>968</v>
      </c>
      <c r="AQ42" s="1" t="s">
        <v>969</v>
      </c>
      <c r="AR42" s="1" t="s">
        <v>970</v>
      </c>
      <c r="AS42" s="1" t="s">
        <v>971</v>
      </c>
    </row>
    <row r="43" spans="1:45">
      <c r="A43" s="1" t="str">
        <f>INDEX(Data,,MATCH('Euro 2016'!$N$10,Lang,0))</f>
        <v>Nov</v>
      </c>
      <c r="B43" s="1" t="s">
        <v>972</v>
      </c>
      <c r="C43" s="1" t="s">
        <v>973</v>
      </c>
      <c r="D43" s="1" t="s">
        <v>974</v>
      </c>
      <c r="E43" s="1" t="s">
        <v>975</v>
      </c>
      <c r="F43" s="1" t="s">
        <v>976</v>
      </c>
      <c r="G43" s="1" t="s">
        <v>977</v>
      </c>
      <c r="H43" s="1" t="s">
        <v>972</v>
      </c>
      <c r="I43" s="1" t="s">
        <v>978</v>
      </c>
      <c r="J43" s="1" t="s">
        <v>972</v>
      </c>
      <c r="K43" s="1" t="s">
        <v>979</v>
      </c>
      <c r="L43" s="1" t="s">
        <v>972</v>
      </c>
      <c r="M43" s="1" t="s">
        <v>972</v>
      </c>
      <c r="N43" s="1" t="s">
        <v>972</v>
      </c>
      <c r="O43" s="1" t="s">
        <v>972</v>
      </c>
      <c r="P43" s="1" t="s">
        <v>2518</v>
      </c>
      <c r="Q43" s="1" t="s">
        <v>972</v>
      </c>
      <c r="R43" s="1" t="s">
        <v>980</v>
      </c>
      <c r="S43" s="1" t="s">
        <v>972</v>
      </c>
      <c r="T43" s="1" t="s">
        <v>981</v>
      </c>
      <c r="U43" s="1" t="s">
        <v>982</v>
      </c>
      <c r="V43" s="1" t="s">
        <v>972</v>
      </c>
      <c r="W43" s="1" t="s">
        <v>983</v>
      </c>
      <c r="X43" s="1" t="s">
        <v>984</v>
      </c>
      <c r="Y43" s="1" t="s">
        <v>972</v>
      </c>
      <c r="Z43" s="1" t="s">
        <v>985</v>
      </c>
      <c r="AA43" s="1" t="s">
        <v>986</v>
      </c>
      <c r="AB43" s="1" t="s">
        <v>987</v>
      </c>
      <c r="AC43" s="1" t="s">
        <v>972</v>
      </c>
      <c r="AD43" s="1" t="s">
        <v>972</v>
      </c>
      <c r="AE43" s="1" t="s">
        <v>988</v>
      </c>
      <c r="AF43" s="1" t="s">
        <v>955</v>
      </c>
      <c r="AG43" s="1" t="s">
        <v>972</v>
      </c>
      <c r="AH43" s="1" t="s">
        <v>989</v>
      </c>
      <c r="AI43" s="1" t="s">
        <v>990</v>
      </c>
      <c r="AJ43" s="1" t="s">
        <v>972</v>
      </c>
      <c r="AK43" s="1" t="s">
        <v>972</v>
      </c>
      <c r="AL43" s="1" t="s">
        <v>972</v>
      </c>
      <c r="AM43" s="1" t="s">
        <v>972</v>
      </c>
      <c r="AN43" s="1" t="s">
        <v>991</v>
      </c>
      <c r="AO43" s="1" t="s">
        <v>992</v>
      </c>
      <c r="AP43" s="1" t="s">
        <v>993</v>
      </c>
      <c r="AQ43" s="1" t="s">
        <v>994</v>
      </c>
      <c r="AR43" s="1" t="s">
        <v>995</v>
      </c>
      <c r="AS43" s="1" t="s">
        <v>996</v>
      </c>
    </row>
    <row r="44" spans="1:45">
      <c r="A44" s="1" t="str">
        <f>INDEX(Data,,MATCH('Euro 2016'!$N$10,Lang,0))</f>
        <v>Dec</v>
      </c>
      <c r="B44" s="1" t="s">
        <v>997</v>
      </c>
      <c r="C44" s="1" t="s">
        <v>998</v>
      </c>
      <c r="D44" s="1" t="s">
        <v>999</v>
      </c>
      <c r="E44" s="1" t="s">
        <v>1000</v>
      </c>
      <c r="F44" s="1" t="s">
        <v>1001</v>
      </c>
      <c r="G44" s="1" t="s">
        <v>1002</v>
      </c>
      <c r="H44" s="1" t="s">
        <v>1003</v>
      </c>
      <c r="I44" s="1" t="s">
        <v>1004</v>
      </c>
      <c r="J44" s="1" t="s">
        <v>997</v>
      </c>
      <c r="K44" s="1" t="s">
        <v>1005</v>
      </c>
      <c r="L44" s="1" t="s">
        <v>997</v>
      </c>
      <c r="M44" s="1" t="s">
        <v>997</v>
      </c>
      <c r="N44" s="1" t="s">
        <v>997</v>
      </c>
      <c r="O44" s="1" t="s">
        <v>997</v>
      </c>
      <c r="P44" s="1" t="s">
        <v>2519</v>
      </c>
      <c r="Q44" s="1" t="s">
        <v>1006</v>
      </c>
      <c r="R44" s="1" t="s">
        <v>1007</v>
      </c>
      <c r="S44" s="1" t="s">
        <v>1008</v>
      </c>
      <c r="T44" s="1" t="s">
        <v>1009</v>
      </c>
      <c r="U44" s="1" t="s">
        <v>1010</v>
      </c>
      <c r="V44" s="1" t="s">
        <v>997</v>
      </c>
      <c r="W44" s="1" t="s">
        <v>1003</v>
      </c>
      <c r="X44" s="1" t="s">
        <v>1003</v>
      </c>
      <c r="Y44" s="1" t="s">
        <v>1011</v>
      </c>
      <c r="Z44" s="1" t="s">
        <v>1012</v>
      </c>
      <c r="AA44" s="1" t="s">
        <v>1013</v>
      </c>
      <c r="AB44" s="1" t="s">
        <v>1014</v>
      </c>
      <c r="AC44" s="1" t="s">
        <v>1015</v>
      </c>
      <c r="AD44" s="1" t="s">
        <v>1003</v>
      </c>
      <c r="AE44" s="1" t="s">
        <v>1016</v>
      </c>
      <c r="AF44" s="1" t="s">
        <v>1017</v>
      </c>
      <c r="AG44" s="1" t="s">
        <v>1008</v>
      </c>
      <c r="AH44" s="1" t="s">
        <v>997</v>
      </c>
      <c r="AI44" s="1" t="s">
        <v>1014</v>
      </c>
      <c r="AJ44" s="1" t="s">
        <v>997</v>
      </c>
      <c r="AK44" s="1" t="s">
        <v>997</v>
      </c>
      <c r="AL44" s="1" t="s">
        <v>997</v>
      </c>
      <c r="AM44" s="1" t="s">
        <v>1011</v>
      </c>
      <c r="AN44" s="1" t="s">
        <v>1018</v>
      </c>
      <c r="AO44" s="1" t="s">
        <v>1019</v>
      </c>
      <c r="AP44" s="1" t="s">
        <v>1020</v>
      </c>
      <c r="AQ44" s="1" t="s">
        <v>1021</v>
      </c>
      <c r="AR44" s="1" t="s">
        <v>1022</v>
      </c>
      <c r="AS44" s="1" t="s">
        <v>1023</v>
      </c>
    </row>
    <row r="46" spans="1:45">
      <c r="A46" s="1" t="str">
        <f>INDEX(Data,,MATCH('Euro 2016'!$N$10,Lang,0))</f>
        <v>Team</v>
      </c>
      <c r="B46" s="1" t="s">
        <v>1024</v>
      </c>
      <c r="C46" s="1" t="s">
        <v>1025</v>
      </c>
      <c r="D46" s="1" t="s">
        <v>1026</v>
      </c>
      <c r="E46" s="1" t="s">
        <v>1027</v>
      </c>
      <c r="F46" s="1" t="s">
        <v>1028</v>
      </c>
      <c r="G46" s="1" t="s">
        <v>1029</v>
      </c>
      <c r="H46" s="1" t="s">
        <v>1030</v>
      </c>
      <c r="I46" s="1" t="s">
        <v>1031</v>
      </c>
      <c r="J46" s="1" t="s">
        <v>1032</v>
      </c>
      <c r="K46" s="1" t="s">
        <v>1024</v>
      </c>
      <c r="L46" s="1" t="s">
        <v>1024</v>
      </c>
      <c r="M46" s="1" t="s">
        <v>1033</v>
      </c>
      <c r="N46" s="1" t="s">
        <v>1024</v>
      </c>
      <c r="O46" s="1" t="s">
        <v>1024</v>
      </c>
      <c r="P46" s="1" t="s">
        <v>2642</v>
      </c>
      <c r="Q46" s="1" t="s">
        <v>1034</v>
      </c>
      <c r="R46" s="1" t="s">
        <v>1035</v>
      </c>
      <c r="S46" s="1" t="s">
        <v>1024</v>
      </c>
      <c r="T46" s="1" t="s">
        <v>1036</v>
      </c>
      <c r="U46" s="1" t="s">
        <v>1037</v>
      </c>
      <c r="V46" s="1" t="s">
        <v>1038</v>
      </c>
      <c r="W46" s="1" t="s">
        <v>1039</v>
      </c>
      <c r="X46" s="1" t="s">
        <v>1040</v>
      </c>
      <c r="Y46" s="1" t="s">
        <v>1041</v>
      </c>
      <c r="Z46" s="1" t="s">
        <v>1042</v>
      </c>
      <c r="AA46" s="1" t="s">
        <v>1028</v>
      </c>
      <c r="AB46" s="1" t="s">
        <v>1043</v>
      </c>
      <c r="AC46" s="1" t="s">
        <v>1039</v>
      </c>
      <c r="AD46" s="1" t="s">
        <v>1044</v>
      </c>
      <c r="AE46" s="1" t="s">
        <v>1045</v>
      </c>
      <c r="AF46" s="1" t="s">
        <v>1046</v>
      </c>
      <c r="AG46" s="1" t="s">
        <v>1047</v>
      </c>
      <c r="AH46" s="1" t="s">
        <v>1048</v>
      </c>
      <c r="AI46" s="1" t="s">
        <v>1049</v>
      </c>
      <c r="AJ46" s="1" t="s">
        <v>1050</v>
      </c>
      <c r="AK46" s="1" t="s">
        <v>1051</v>
      </c>
      <c r="AL46" s="1" t="s">
        <v>1052</v>
      </c>
      <c r="AM46" s="1" t="s">
        <v>1053</v>
      </c>
      <c r="AN46" s="1" t="s">
        <v>1044</v>
      </c>
      <c r="AO46" s="1" t="s">
        <v>1054</v>
      </c>
      <c r="AP46" s="1" t="s">
        <v>1055</v>
      </c>
      <c r="AQ46" s="1" t="s">
        <v>1056</v>
      </c>
      <c r="AR46" s="1" t="s">
        <v>1049</v>
      </c>
      <c r="AS46" s="1" t="s">
        <v>1057</v>
      </c>
    </row>
    <row r="47" spans="1:45">
      <c r="A47" s="1" t="str">
        <f>INDEX(Data,,MATCH('Euro 2016'!$N$10,Lang,0))</f>
        <v>Albania</v>
      </c>
      <c r="B47" s="1" t="s">
        <v>1058</v>
      </c>
      <c r="C47" s="1" t="s">
        <v>1059</v>
      </c>
      <c r="D47" s="1" t="s">
        <v>1060</v>
      </c>
      <c r="E47" s="1" t="s">
        <v>1061</v>
      </c>
      <c r="F47" s="1" t="s">
        <v>1062</v>
      </c>
      <c r="G47" s="1" t="s">
        <v>1063</v>
      </c>
      <c r="H47" s="1" t="s">
        <v>1064</v>
      </c>
      <c r="I47" s="1" t="s">
        <v>1065</v>
      </c>
      <c r="J47" s="1" t="s">
        <v>1066</v>
      </c>
      <c r="K47" s="1" t="s">
        <v>1067</v>
      </c>
      <c r="L47" s="1" t="s">
        <v>1068</v>
      </c>
      <c r="M47" s="1" t="s">
        <v>1069</v>
      </c>
      <c r="N47" s="1" t="s">
        <v>1070</v>
      </c>
      <c r="O47" s="1" t="s">
        <v>1058</v>
      </c>
      <c r="P47" s="1" t="s">
        <v>1058</v>
      </c>
      <c r="Q47" s="1" t="s">
        <v>1071</v>
      </c>
      <c r="R47" s="1" t="s">
        <v>1058</v>
      </c>
      <c r="S47" s="1" t="s">
        <v>1069</v>
      </c>
      <c r="T47" s="1" t="s">
        <v>1072</v>
      </c>
      <c r="U47" s="1" t="s">
        <v>1073</v>
      </c>
      <c r="V47" s="1" t="s">
        <v>1074</v>
      </c>
      <c r="W47" s="1" t="s">
        <v>1058</v>
      </c>
      <c r="X47" s="1" t="s">
        <v>1075</v>
      </c>
      <c r="Y47" s="1" t="s">
        <v>1058</v>
      </c>
      <c r="Z47" s="1" t="s">
        <v>1076</v>
      </c>
      <c r="AA47" s="1" t="s">
        <v>1067</v>
      </c>
      <c r="AB47" s="1" t="s">
        <v>1077</v>
      </c>
      <c r="AC47" s="1" t="s">
        <v>1067</v>
      </c>
      <c r="AD47" s="1" t="s">
        <v>1058</v>
      </c>
      <c r="AE47" s="1" t="s">
        <v>1078</v>
      </c>
      <c r="AF47" s="1" t="s">
        <v>1058</v>
      </c>
      <c r="AG47" s="1" t="s">
        <v>1079</v>
      </c>
      <c r="AH47" s="1" t="s">
        <v>1058</v>
      </c>
      <c r="AI47" s="1" t="s">
        <v>1063</v>
      </c>
      <c r="AJ47" s="1" t="s">
        <v>1077</v>
      </c>
      <c r="AK47" s="1" t="s">
        <v>1080</v>
      </c>
      <c r="AL47" s="1" t="s">
        <v>1067</v>
      </c>
      <c r="AM47" s="1" t="s">
        <v>1058</v>
      </c>
      <c r="AN47" s="1" t="s">
        <v>1081</v>
      </c>
      <c r="AO47" s="1" t="s">
        <v>1082</v>
      </c>
      <c r="AP47" s="1" t="s">
        <v>1083</v>
      </c>
      <c r="AQ47" s="1" t="s">
        <v>1058</v>
      </c>
      <c r="AR47" s="1" t="s">
        <v>1084</v>
      </c>
      <c r="AS47" s="1" t="s">
        <v>1085</v>
      </c>
    </row>
    <row r="48" spans="1:45">
      <c r="A48" s="1" t="str">
        <f>INDEX(Data,,MATCH('Euro 2016'!$N$10,Lang,0))</f>
        <v>Romania</v>
      </c>
      <c r="B48" s="1" t="s">
        <v>1086</v>
      </c>
      <c r="C48" s="1" t="s">
        <v>1087</v>
      </c>
      <c r="D48" s="1" t="s">
        <v>1088</v>
      </c>
      <c r="E48" s="1" t="s">
        <v>1089</v>
      </c>
      <c r="F48" s="1" t="s">
        <v>1090</v>
      </c>
      <c r="G48" s="1" t="s">
        <v>1091</v>
      </c>
      <c r="H48" s="1" t="s">
        <v>1086</v>
      </c>
      <c r="I48" s="1" t="s">
        <v>1092</v>
      </c>
      <c r="J48" s="1" t="s">
        <v>1093</v>
      </c>
      <c r="K48" s="1" t="s">
        <v>1094</v>
      </c>
      <c r="L48" s="1" t="s">
        <v>1095</v>
      </c>
      <c r="M48" s="1" t="s">
        <v>1096</v>
      </c>
      <c r="N48" s="1" t="s">
        <v>1097</v>
      </c>
      <c r="O48" s="1" t="s">
        <v>1086</v>
      </c>
      <c r="P48" s="1" t="s">
        <v>1086</v>
      </c>
      <c r="Q48" s="1" t="s">
        <v>1098</v>
      </c>
      <c r="R48" s="1" t="s">
        <v>1099</v>
      </c>
      <c r="S48" s="1" t="s">
        <v>1100</v>
      </c>
      <c r="T48" s="1" t="s">
        <v>1101</v>
      </c>
      <c r="U48" s="1" t="s">
        <v>2360</v>
      </c>
      <c r="V48" s="1" t="s">
        <v>1102</v>
      </c>
      <c r="W48" s="1" t="s">
        <v>1103</v>
      </c>
      <c r="X48" s="1" t="s">
        <v>1104</v>
      </c>
      <c r="Y48" s="1" t="s">
        <v>1086</v>
      </c>
      <c r="Z48" s="1" t="s">
        <v>1105</v>
      </c>
      <c r="AA48" s="1" t="s">
        <v>1094</v>
      </c>
      <c r="AB48" s="1" t="s">
        <v>1106</v>
      </c>
      <c r="AC48" s="1" t="s">
        <v>1107</v>
      </c>
      <c r="AD48" s="1" t="s">
        <v>1086</v>
      </c>
      <c r="AE48" s="1" t="s">
        <v>1108</v>
      </c>
      <c r="AF48" s="1" t="s">
        <v>1109</v>
      </c>
      <c r="AG48" s="1" t="s">
        <v>1110</v>
      </c>
      <c r="AH48" s="1" t="s">
        <v>1111</v>
      </c>
      <c r="AI48" s="1" t="s">
        <v>1112</v>
      </c>
      <c r="AJ48" s="1" t="s">
        <v>1113</v>
      </c>
      <c r="AK48" s="1" t="s">
        <v>1095</v>
      </c>
      <c r="AL48" s="1" t="s">
        <v>1114</v>
      </c>
      <c r="AM48" s="1" t="s">
        <v>1103</v>
      </c>
      <c r="AN48" s="1" t="s">
        <v>1115</v>
      </c>
      <c r="AO48" s="1" t="s">
        <v>1116</v>
      </c>
      <c r="AP48" s="1" t="s">
        <v>1117</v>
      </c>
      <c r="AQ48" s="1" t="s">
        <v>1086</v>
      </c>
      <c r="AR48" s="1" t="s">
        <v>1118</v>
      </c>
      <c r="AS48" s="1" t="s">
        <v>1119</v>
      </c>
    </row>
    <row r="49" spans="1:45">
      <c r="A49" s="1" t="str">
        <f>INDEX(Data,,MATCH('Euro 2016'!$N$10,Lang,0))</f>
        <v>Spain</v>
      </c>
      <c r="B49" s="1" t="s">
        <v>1120</v>
      </c>
      <c r="C49" s="1" t="s">
        <v>1121</v>
      </c>
      <c r="D49" s="1" t="s">
        <v>1122</v>
      </c>
      <c r="E49" s="1" t="s">
        <v>1123</v>
      </c>
      <c r="F49" s="1" t="s">
        <v>1124</v>
      </c>
      <c r="G49" s="1" t="s">
        <v>1125</v>
      </c>
      <c r="H49" s="1" t="s">
        <v>1126</v>
      </c>
      <c r="I49" s="1" t="s">
        <v>1127</v>
      </c>
      <c r="J49" s="1" t="s">
        <v>1127</v>
      </c>
      <c r="K49" s="1" t="s">
        <v>1128</v>
      </c>
      <c r="L49" s="1" t="s">
        <v>1129</v>
      </c>
      <c r="M49" s="1" t="s">
        <v>1130</v>
      </c>
      <c r="N49" s="1" t="s">
        <v>1131</v>
      </c>
      <c r="O49" s="1" t="s">
        <v>1120</v>
      </c>
      <c r="P49" s="1" t="s">
        <v>2502</v>
      </c>
      <c r="Q49" s="1" t="s">
        <v>1132</v>
      </c>
      <c r="R49" s="1" t="s">
        <v>1133</v>
      </c>
      <c r="S49" s="1" t="s">
        <v>1130</v>
      </c>
      <c r="T49" s="1" t="s">
        <v>1134</v>
      </c>
      <c r="U49" s="1" t="s">
        <v>1135</v>
      </c>
      <c r="V49" s="1" t="s">
        <v>1136</v>
      </c>
      <c r="W49" s="1" t="s">
        <v>1137</v>
      </c>
      <c r="X49" s="1" t="s">
        <v>1138</v>
      </c>
      <c r="Y49" s="1" t="s">
        <v>1139</v>
      </c>
      <c r="Z49" s="1" t="s">
        <v>1140</v>
      </c>
      <c r="AA49" s="1" t="s">
        <v>1141</v>
      </c>
      <c r="AB49" s="1" t="s">
        <v>1142</v>
      </c>
      <c r="AC49" s="1" t="s">
        <v>1143</v>
      </c>
      <c r="AD49" s="1" t="s">
        <v>1144</v>
      </c>
      <c r="AE49" s="1" t="s">
        <v>1145</v>
      </c>
      <c r="AF49" s="1" t="s">
        <v>1146</v>
      </c>
      <c r="AG49" s="1" t="s">
        <v>1147</v>
      </c>
      <c r="AH49" s="1" t="s">
        <v>1144</v>
      </c>
      <c r="AI49" s="1" t="s">
        <v>1125</v>
      </c>
      <c r="AJ49" s="1" t="s">
        <v>1142</v>
      </c>
      <c r="AK49" s="1" t="s">
        <v>1148</v>
      </c>
      <c r="AL49" s="1" t="s">
        <v>1149</v>
      </c>
      <c r="AM49" s="1" t="s">
        <v>1150</v>
      </c>
      <c r="AN49" s="1" t="s">
        <v>1130</v>
      </c>
      <c r="AO49" s="1" t="s">
        <v>1151</v>
      </c>
      <c r="AP49" s="1" t="s">
        <v>1152</v>
      </c>
      <c r="AQ49" s="1" t="s">
        <v>1153</v>
      </c>
      <c r="AR49" s="1" t="s">
        <v>1154</v>
      </c>
      <c r="AS49" s="1" t="s">
        <v>1155</v>
      </c>
    </row>
    <row r="50" spans="1:45">
      <c r="A50" s="1" t="str">
        <f>INDEX(Data,,MATCH('Euro 2016'!$N$10,Lang,0))</f>
        <v>Italy</v>
      </c>
      <c r="B50" s="1" t="s">
        <v>1156</v>
      </c>
      <c r="C50" s="1" t="s">
        <v>1157</v>
      </c>
      <c r="D50" s="1" t="s">
        <v>1158</v>
      </c>
      <c r="E50" s="1" t="s">
        <v>1159</v>
      </c>
      <c r="F50" s="1" t="s">
        <v>1160</v>
      </c>
      <c r="G50" s="1" t="s">
        <v>1161</v>
      </c>
      <c r="H50" s="1" t="s">
        <v>1162</v>
      </c>
      <c r="I50" s="1" t="s">
        <v>1163</v>
      </c>
      <c r="J50" s="1" t="s">
        <v>1163</v>
      </c>
      <c r="K50" s="1" t="s">
        <v>1164</v>
      </c>
      <c r="L50" s="1" t="s">
        <v>1165</v>
      </c>
      <c r="M50" s="1" t="s">
        <v>1166</v>
      </c>
      <c r="N50" s="1" t="s">
        <v>1167</v>
      </c>
      <c r="O50" s="1" t="s">
        <v>1156</v>
      </c>
      <c r="P50" s="1" t="s">
        <v>1173</v>
      </c>
      <c r="Q50" s="1" t="s">
        <v>1168</v>
      </c>
      <c r="R50" s="1" t="s">
        <v>1169</v>
      </c>
      <c r="S50" s="1" t="s">
        <v>1166</v>
      </c>
      <c r="T50" s="1" t="s">
        <v>1170</v>
      </c>
      <c r="U50" s="1" t="s">
        <v>1171</v>
      </c>
      <c r="V50" s="1" t="s">
        <v>1172</v>
      </c>
      <c r="W50" s="1" t="s">
        <v>1173</v>
      </c>
      <c r="X50" s="1" t="s">
        <v>1156</v>
      </c>
      <c r="Y50" s="1" t="s">
        <v>1173</v>
      </c>
      <c r="Z50" s="1" t="s">
        <v>1174</v>
      </c>
      <c r="AA50" s="1" t="s">
        <v>1164</v>
      </c>
      <c r="AB50" s="1" t="s">
        <v>1175</v>
      </c>
      <c r="AC50" s="1" t="s">
        <v>1176</v>
      </c>
      <c r="AD50" s="1" t="s">
        <v>1173</v>
      </c>
      <c r="AE50" s="1" t="s">
        <v>1177</v>
      </c>
      <c r="AF50" s="1" t="s">
        <v>1178</v>
      </c>
      <c r="AG50" s="1" t="s">
        <v>1179</v>
      </c>
      <c r="AH50" s="1" t="s">
        <v>1173</v>
      </c>
      <c r="AI50" s="1" t="s">
        <v>1161</v>
      </c>
      <c r="AJ50" s="1" t="s">
        <v>1175</v>
      </c>
      <c r="AK50" s="1" t="s">
        <v>1180</v>
      </c>
      <c r="AL50" s="1" t="s">
        <v>1164</v>
      </c>
      <c r="AM50" s="1" t="s">
        <v>1173</v>
      </c>
      <c r="AN50" s="1" t="s">
        <v>1166</v>
      </c>
      <c r="AO50" s="1" t="s">
        <v>1181</v>
      </c>
      <c r="AP50" s="1" t="s">
        <v>1182</v>
      </c>
      <c r="AQ50" s="1" t="s">
        <v>1183</v>
      </c>
      <c r="AR50" s="1" t="s">
        <v>1184</v>
      </c>
      <c r="AS50" s="1" t="s">
        <v>1185</v>
      </c>
    </row>
    <row r="51" spans="1:45">
      <c r="A51" s="1" t="str">
        <f>INDEX(Data,,MATCH('Euro 2016'!$N$10,Lang,0))</f>
        <v>Portugal</v>
      </c>
      <c r="B51" s="1" t="s">
        <v>1186</v>
      </c>
      <c r="C51" s="1" t="s">
        <v>1187</v>
      </c>
      <c r="D51" s="1" t="s">
        <v>1188</v>
      </c>
      <c r="E51" s="1" t="s">
        <v>1189</v>
      </c>
      <c r="F51" s="1" t="s">
        <v>1190</v>
      </c>
      <c r="G51" s="1" t="s">
        <v>1191</v>
      </c>
      <c r="H51" s="1" t="s">
        <v>1186</v>
      </c>
      <c r="I51" s="1" t="s">
        <v>1192</v>
      </c>
      <c r="J51" s="1" t="s">
        <v>1192</v>
      </c>
      <c r="K51" s="1" t="s">
        <v>1193</v>
      </c>
      <c r="L51" s="1" t="s">
        <v>1194</v>
      </c>
      <c r="M51" s="1" t="s">
        <v>1186</v>
      </c>
      <c r="N51" s="1" t="s">
        <v>1186</v>
      </c>
      <c r="O51" s="1" t="s">
        <v>1186</v>
      </c>
      <c r="P51" s="1" t="s">
        <v>1187</v>
      </c>
      <c r="Q51" s="1" t="s">
        <v>1186</v>
      </c>
      <c r="R51" s="1" t="s">
        <v>1195</v>
      </c>
      <c r="S51" s="1" t="s">
        <v>1186</v>
      </c>
      <c r="T51" s="1" t="s">
        <v>1196</v>
      </c>
      <c r="U51" s="1" t="s">
        <v>1197</v>
      </c>
      <c r="V51" s="1" t="s">
        <v>1198</v>
      </c>
      <c r="W51" s="1" t="s">
        <v>1186</v>
      </c>
      <c r="X51" s="1" t="s">
        <v>1186</v>
      </c>
      <c r="Y51" s="1" t="s">
        <v>1199</v>
      </c>
      <c r="Z51" s="1" t="s">
        <v>1200</v>
      </c>
      <c r="AA51" s="1" t="s">
        <v>1193</v>
      </c>
      <c r="AB51" s="1" t="s">
        <v>1201</v>
      </c>
      <c r="AC51" s="1" t="s">
        <v>1202</v>
      </c>
      <c r="AD51" s="1" t="s">
        <v>1186</v>
      </c>
      <c r="AE51" s="1" t="s">
        <v>1203</v>
      </c>
      <c r="AF51" s="1" t="s">
        <v>1204</v>
      </c>
      <c r="AG51" s="1" t="s">
        <v>1186</v>
      </c>
      <c r="AH51" s="1" t="s">
        <v>1204</v>
      </c>
      <c r="AI51" s="1" t="s">
        <v>1191</v>
      </c>
      <c r="AJ51" s="1" t="s">
        <v>1201</v>
      </c>
      <c r="AK51" s="1" t="s">
        <v>1194</v>
      </c>
      <c r="AL51" s="1" t="s">
        <v>1205</v>
      </c>
      <c r="AM51" s="1" t="s">
        <v>1186</v>
      </c>
      <c r="AN51" s="1" t="s">
        <v>1186</v>
      </c>
      <c r="AO51" s="1" t="s">
        <v>1206</v>
      </c>
      <c r="AP51" s="1" t="s">
        <v>1207</v>
      </c>
      <c r="AQ51" s="1" t="s">
        <v>1208</v>
      </c>
      <c r="AR51" s="1" t="s">
        <v>1209</v>
      </c>
      <c r="AS51" s="1" t="s">
        <v>1210</v>
      </c>
    </row>
    <row r="52" spans="1:45">
      <c r="A52" s="1" t="str">
        <f>INDEX(Data,,MATCH('Euro 2016'!$N$10,Lang,0))</f>
        <v>Hungary</v>
      </c>
      <c r="B52" s="1" t="s">
        <v>1211</v>
      </c>
      <c r="C52" s="1" t="s">
        <v>1212</v>
      </c>
      <c r="D52" s="1" t="s">
        <v>1213</v>
      </c>
      <c r="E52" s="1" t="s">
        <v>1214</v>
      </c>
      <c r="F52" s="1" t="s">
        <v>1215</v>
      </c>
      <c r="G52" s="1" t="s">
        <v>1216</v>
      </c>
      <c r="H52" s="1" t="s">
        <v>1217</v>
      </c>
      <c r="I52" s="1" t="s">
        <v>1218</v>
      </c>
      <c r="J52" s="1" t="s">
        <v>1218</v>
      </c>
      <c r="K52" s="1" t="s">
        <v>1219</v>
      </c>
      <c r="L52" s="1" t="s">
        <v>1220</v>
      </c>
      <c r="M52" s="1" t="s">
        <v>1221</v>
      </c>
      <c r="N52" s="1" t="s">
        <v>1222</v>
      </c>
      <c r="O52" s="1" t="s">
        <v>1211</v>
      </c>
      <c r="P52" s="1" t="s">
        <v>2626</v>
      </c>
      <c r="Q52" s="1" t="s">
        <v>1223</v>
      </c>
      <c r="R52" s="1" t="s">
        <v>1224</v>
      </c>
      <c r="S52" s="1" t="s">
        <v>1221</v>
      </c>
      <c r="T52" s="1" t="s">
        <v>1225</v>
      </c>
      <c r="U52" s="1" t="s">
        <v>1226</v>
      </c>
      <c r="V52" s="1" t="s">
        <v>1227</v>
      </c>
      <c r="W52" s="1" t="s">
        <v>1228</v>
      </c>
      <c r="X52" s="1" t="s">
        <v>1229</v>
      </c>
      <c r="Y52" s="1" t="s">
        <v>1230</v>
      </c>
      <c r="Z52" s="1" t="s">
        <v>1231</v>
      </c>
      <c r="AA52" s="1" t="s">
        <v>1232</v>
      </c>
      <c r="AB52" s="1" t="s">
        <v>1233</v>
      </c>
      <c r="AC52" s="1" t="s">
        <v>1234</v>
      </c>
      <c r="AD52" s="1" t="s">
        <v>1221</v>
      </c>
      <c r="AE52" s="1" t="s">
        <v>1235</v>
      </c>
      <c r="AF52" s="1" t="s">
        <v>1236</v>
      </c>
      <c r="AG52" s="1" t="s">
        <v>1237</v>
      </c>
      <c r="AH52" s="1" t="s">
        <v>1238</v>
      </c>
      <c r="AI52" s="1" t="s">
        <v>1239</v>
      </c>
      <c r="AJ52" s="1" t="s">
        <v>1240</v>
      </c>
      <c r="AK52" s="1" t="s">
        <v>1241</v>
      </c>
      <c r="AL52" s="1" t="s">
        <v>1242</v>
      </c>
      <c r="AM52" s="1" t="s">
        <v>1243</v>
      </c>
      <c r="AN52" s="1" t="s">
        <v>1244</v>
      </c>
      <c r="AO52" s="1" t="s">
        <v>1245</v>
      </c>
      <c r="AP52" s="1" t="s">
        <v>1246</v>
      </c>
      <c r="AQ52" s="1" t="s">
        <v>1211</v>
      </c>
      <c r="AR52" s="1" t="s">
        <v>1247</v>
      </c>
      <c r="AS52" s="1" t="s">
        <v>1248</v>
      </c>
    </row>
    <row r="53" spans="1:45">
      <c r="A53" s="1" t="str">
        <f>INDEX(Data,,MATCH('Euro 2016'!$N$10,Lang,0))</f>
        <v>Ukraine</v>
      </c>
      <c r="B53" s="1" t="s">
        <v>1249</v>
      </c>
      <c r="C53" s="1" t="s">
        <v>1250</v>
      </c>
      <c r="D53" s="1" t="s">
        <v>1251</v>
      </c>
      <c r="E53" s="1" t="s">
        <v>1252</v>
      </c>
      <c r="F53" s="1" t="s">
        <v>1253</v>
      </c>
      <c r="G53" s="1" t="s">
        <v>1254</v>
      </c>
      <c r="H53" s="1" t="s">
        <v>1255</v>
      </c>
      <c r="I53" s="1" t="s">
        <v>1256</v>
      </c>
      <c r="J53" s="1" t="s">
        <v>1257</v>
      </c>
      <c r="K53" s="1" t="s">
        <v>1258</v>
      </c>
      <c r="L53" s="1" t="s">
        <v>1258</v>
      </c>
      <c r="M53" s="1" t="s">
        <v>1249</v>
      </c>
      <c r="N53" s="1" t="s">
        <v>1259</v>
      </c>
      <c r="O53" s="1" t="s">
        <v>1249</v>
      </c>
      <c r="P53" s="1" t="s">
        <v>1264</v>
      </c>
      <c r="Q53" s="1" t="s">
        <v>1249</v>
      </c>
      <c r="R53" s="1" t="s">
        <v>1260</v>
      </c>
      <c r="S53" s="1" t="s">
        <v>1249</v>
      </c>
      <c r="T53" s="1" t="s">
        <v>1261</v>
      </c>
      <c r="U53" s="1" t="s">
        <v>1262</v>
      </c>
      <c r="V53" s="1" t="s">
        <v>1263</v>
      </c>
      <c r="W53" s="1" t="s">
        <v>1264</v>
      </c>
      <c r="X53" s="1" t="s">
        <v>1265</v>
      </c>
      <c r="Y53" s="1" t="s">
        <v>1266</v>
      </c>
      <c r="Z53" s="1" t="s">
        <v>1267</v>
      </c>
      <c r="AA53" s="1" t="s">
        <v>1264</v>
      </c>
      <c r="AB53" s="1" t="s">
        <v>1268</v>
      </c>
      <c r="AC53" s="1" t="s">
        <v>1264</v>
      </c>
      <c r="AD53" s="1" t="s">
        <v>1264</v>
      </c>
      <c r="AE53" s="1" t="s">
        <v>1269</v>
      </c>
      <c r="AF53" s="1" t="s">
        <v>1264</v>
      </c>
      <c r="AG53" s="1" t="s">
        <v>1270</v>
      </c>
      <c r="AH53" s="1" t="s">
        <v>1266</v>
      </c>
      <c r="AI53" s="1" t="s">
        <v>1268</v>
      </c>
      <c r="AJ53" s="1" t="s">
        <v>1271</v>
      </c>
      <c r="AK53" s="1" t="s">
        <v>1258</v>
      </c>
      <c r="AL53" s="1" t="s">
        <v>1258</v>
      </c>
      <c r="AM53" s="1" t="s">
        <v>1272</v>
      </c>
      <c r="AN53" s="1" t="s">
        <v>1264</v>
      </c>
      <c r="AO53" s="1" t="s">
        <v>1273</v>
      </c>
      <c r="AP53" s="1" t="s">
        <v>1253</v>
      </c>
      <c r="AQ53" s="1" t="s">
        <v>1264</v>
      </c>
      <c r="AR53" s="1" t="s">
        <v>1274</v>
      </c>
      <c r="AS53" s="1" t="s">
        <v>1275</v>
      </c>
    </row>
    <row r="54" spans="1:45">
      <c r="A54" s="1" t="str">
        <f>INDEX(Data,,MATCH('Euro 2016'!$N$10,Lang,0))</f>
        <v>Turkey</v>
      </c>
      <c r="B54" s="1" t="s">
        <v>1276</v>
      </c>
      <c r="C54" s="1" t="s">
        <v>1277</v>
      </c>
      <c r="D54" s="1" t="s">
        <v>1278</v>
      </c>
      <c r="E54" s="1" t="s">
        <v>1276</v>
      </c>
      <c r="F54" s="1" t="s">
        <v>1276</v>
      </c>
      <c r="G54" s="1" t="s">
        <v>1279</v>
      </c>
      <c r="H54" s="1" t="s">
        <v>1280</v>
      </c>
      <c r="I54" s="1" t="s">
        <v>1281</v>
      </c>
      <c r="J54" s="1" t="s">
        <v>1282</v>
      </c>
      <c r="K54" s="1" t="s">
        <v>1283</v>
      </c>
      <c r="L54" s="1" t="s">
        <v>1284</v>
      </c>
      <c r="M54" s="1" t="s">
        <v>1285</v>
      </c>
      <c r="N54" s="1" t="s">
        <v>1286</v>
      </c>
      <c r="O54" s="1" t="s">
        <v>1276</v>
      </c>
      <c r="P54" s="1" t="s">
        <v>2627</v>
      </c>
      <c r="Q54" s="1" t="s">
        <v>1287</v>
      </c>
      <c r="R54" s="1" t="s">
        <v>1288</v>
      </c>
      <c r="S54" s="1" t="s">
        <v>1289</v>
      </c>
      <c r="T54" s="1" t="s">
        <v>1276</v>
      </c>
      <c r="U54" s="1" t="s">
        <v>1290</v>
      </c>
      <c r="V54" s="1" t="s">
        <v>1291</v>
      </c>
      <c r="W54" s="1" t="s">
        <v>1292</v>
      </c>
      <c r="X54" s="1" t="s">
        <v>1293</v>
      </c>
      <c r="Y54" s="1" t="s">
        <v>1294</v>
      </c>
      <c r="Z54" s="1" t="s">
        <v>1295</v>
      </c>
      <c r="AA54" s="1" t="s">
        <v>1296</v>
      </c>
      <c r="AB54" s="1" t="s">
        <v>1297</v>
      </c>
      <c r="AC54" s="1" t="s">
        <v>1296</v>
      </c>
      <c r="AD54" s="1" t="s">
        <v>1285</v>
      </c>
      <c r="AE54" s="1" t="s">
        <v>1298</v>
      </c>
      <c r="AF54" s="1" t="s">
        <v>1299</v>
      </c>
      <c r="AG54" s="1" t="s">
        <v>1280</v>
      </c>
      <c r="AH54" s="1" t="s">
        <v>1276</v>
      </c>
      <c r="AI54" s="1" t="s">
        <v>1279</v>
      </c>
      <c r="AJ54" s="1" t="s">
        <v>1300</v>
      </c>
      <c r="AK54" s="1" t="s">
        <v>1284</v>
      </c>
      <c r="AL54" s="1" t="s">
        <v>1276</v>
      </c>
      <c r="AM54" s="1" t="s">
        <v>1301</v>
      </c>
      <c r="AN54" s="1" t="s">
        <v>1276</v>
      </c>
      <c r="AO54" s="1" t="s">
        <v>1302</v>
      </c>
      <c r="AP54" s="1" t="s">
        <v>1303</v>
      </c>
      <c r="AQ54" s="1" t="s">
        <v>1276</v>
      </c>
      <c r="AR54" s="1" t="s">
        <v>1304</v>
      </c>
      <c r="AS54" s="1" t="s">
        <v>1305</v>
      </c>
    </row>
    <row r="55" spans="1:45">
      <c r="A55" s="1" t="str">
        <f>INDEX(Data,,MATCH('Euro 2016'!$N$10,Lang,0))</f>
        <v>Slovakia</v>
      </c>
      <c r="B55" s="1" t="s">
        <v>1306</v>
      </c>
      <c r="C55" s="1" t="s">
        <v>1306</v>
      </c>
      <c r="D55" s="1" t="s">
        <v>1307</v>
      </c>
      <c r="E55" s="1" t="s">
        <v>1308</v>
      </c>
      <c r="F55" s="1" t="s">
        <v>1309</v>
      </c>
      <c r="G55" s="1" t="s">
        <v>1310</v>
      </c>
      <c r="H55" s="1" t="s">
        <v>1311</v>
      </c>
      <c r="I55" s="1" t="s">
        <v>1312</v>
      </c>
      <c r="J55" s="1" t="s">
        <v>1312</v>
      </c>
      <c r="K55" s="1" t="s">
        <v>1313</v>
      </c>
      <c r="L55" s="1" t="s">
        <v>1314</v>
      </c>
      <c r="M55" s="1" t="s">
        <v>1315</v>
      </c>
      <c r="N55" s="1" t="s">
        <v>1316</v>
      </c>
      <c r="O55" s="1" t="s">
        <v>1306</v>
      </c>
      <c r="P55" s="1" t="s">
        <v>1306</v>
      </c>
      <c r="Q55" s="1" t="s">
        <v>1317</v>
      </c>
      <c r="R55" s="1" t="s">
        <v>1318</v>
      </c>
      <c r="S55" s="1" t="s">
        <v>1319</v>
      </c>
      <c r="T55" s="1" t="s">
        <v>1320</v>
      </c>
      <c r="U55" s="1" t="s">
        <v>1321</v>
      </c>
      <c r="V55" s="1" t="s">
        <v>1322</v>
      </c>
      <c r="W55" s="1" t="s">
        <v>1306</v>
      </c>
      <c r="X55" s="1" t="s">
        <v>1306</v>
      </c>
      <c r="Y55" s="1" t="s">
        <v>1323</v>
      </c>
      <c r="Z55" s="1" t="s">
        <v>1324</v>
      </c>
      <c r="AA55" s="1" t="s">
        <v>1325</v>
      </c>
      <c r="AB55" s="1" t="s">
        <v>1326</v>
      </c>
      <c r="AC55" s="1" t="s">
        <v>1327</v>
      </c>
      <c r="AD55" s="1" t="s">
        <v>1306</v>
      </c>
      <c r="AE55" s="1" t="s">
        <v>1328</v>
      </c>
      <c r="AF55" s="1" t="s">
        <v>1329</v>
      </c>
      <c r="AG55" s="1" t="s">
        <v>1330</v>
      </c>
      <c r="AH55" s="1" t="s">
        <v>1331</v>
      </c>
      <c r="AI55" s="1" t="s">
        <v>1310</v>
      </c>
      <c r="AJ55" s="1" t="s">
        <v>1326</v>
      </c>
      <c r="AK55" s="1" t="s">
        <v>1314</v>
      </c>
      <c r="AL55" s="1" t="s">
        <v>1332</v>
      </c>
      <c r="AM55" s="1" t="s">
        <v>1333</v>
      </c>
      <c r="AN55" s="1" t="s">
        <v>1334</v>
      </c>
      <c r="AO55" s="1" t="s">
        <v>1335</v>
      </c>
      <c r="AP55" s="1" t="s">
        <v>1336</v>
      </c>
      <c r="AQ55" s="1" t="s">
        <v>1306</v>
      </c>
      <c r="AR55" s="1" t="s">
        <v>1337</v>
      </c>
      <c r="AS55" s="1" t="s">
        <v>1338</v>
      </c>
    </row>
    <row r="56" spans="1:45">
      <c r="A56" s="1" t="str">
        <f>INDEX(Data,,MATCH('Euro 2016'!$N$10,Lang,0))</f>
        <v>Germany</v>
      </c>
      <c r="B56" s="1" t="s">
        <v>1339</v>
      </c>
      <c r="C56" s="1" t="s">
        <v>1340</v>
      </c>
      <c r="D56" s="1" t="s">
        <v>1341</v>
      </c>
      <c r="E56" s="1" t="s">
        <v>1342</v>
      </c>
      <c r="F56" s="1" t="s">
        <v>1343</v>
      </c>
      <c r="G56" s="1" t="s">
        <v>1344</v>
      </c>
      <c r="H56" s="1" t="s">
        <v>1345</v>
      </c>
      <c r="I56" s="1" t="s">
        <v>1346</v>
      </c>
      <c r="J56" s="1" t="s">
        <v>1347</v>
      </c>
      <c r="K56" s="1" t="s">
        <v>1348</v>
      </c>
      <c r="L56" s="1" t="s">
        <v>1349</v>
      </c>
      <c r="M56" s="1" t="s">
        <v>1350</v>
      </c>
      <c r="N56" s="1" t="s">
        <v>1351</v>
      </c>
      <c r="O56" s="1" t="s">
        <v>1339</v>
      </c>
      <c r="P56" s="1" t="s">
        <v>2628</v>
      </c>
      <c r="Q56" s="1" t="s">
        <v>1352</v>
      </c>
      <c r="R56" s="1" t="s">
        <v>1339</v>
      </c>
      <c r="S56" s="1" t="s">
        <v>1353</v>
      </c>
      <c r="T56" s="1" t="s">
        <v>1354</v>
      </c>
      <c r="U56" s="1" t="s">
        <v>1355</v>
      </c>
      <c r="V56" s="1" t="s">
        <v>1356</v>
      </c>
      <c r="W56" s="1" t="s">
        <v>1357</v>
      </c>
      <c r="X56" s="1" t="s">
        <v>1358</v>
      </c>
      <c r="Y56" s="1" t="s">
        <v>1359</v>
      </c>
      <c r="Z56" s="1" t="s">
        <v>1360</v>
      </c>
      <c r="AA56" s="1" t="s">
        <v>1361</v>
      </c>
      <c r="AB56" s="1" t="s">
        <v>1362</v>
      </c>
      <c r="AC56" s="1" t="s">
        <v>1363</v>
      </c>
      <c r="AD56" s="1" t="s">
        <v>1350</v>
      </c>
      <c r="AE56" s="1" t="s">
        <v>1364</v>
      </c>
      <c r="AF56" s="1" t="s">
        <v>1365</v>
      </c>
      <c r="AG56" s="1" t="s">
        <v>1366</v>
      </c>
      <c r="AH56" s="1" t="s">
        <v>1359</v>
      </c>
      <c r="AI56" s="1" t="s">
        <v>1344</v>
      </c>
      <c r="AJ56" s="1" t="s">
        <v>1367</v>
      </c>
      <c r="AK56" s="1" t="s">
        <v>1368</v>
      </c>
      <c r="AL56" s="1" t="s">
        <v>1369</v>
      </c>
      <c r="AM56" s="1" t="s">
        <v>1370</v>
      </c>
      <c r="AN56" s="1" t="s">
        <v>1350</v>
      </c>
      <c r="AO56" s="1" t="s">
        <v>1371</v>
      </c>
      <c r="AP56" s="1" t="s">
        <v>1372</v>
      </c>
      <c r="AQ56" s="1" t="s">
        <v>1373</v>
      </c>
      <c r="AR56" s="1" t="s">
        <v>1374</v>
      </c>
      <c r="AS56" s="1" t="s">
        <v>1375</v>
      </c>
    </row>
    <row r="57" spans="1:45">
      <c r="A57" s="1" t="str">
        <f>INDEX(Data,,MATCH('Euro 2016'!$N$10,Lang,0))</f>
        <v>Wales</v>
      </c>
      <c r="B57" s="1" t="s">
        <v>1376</v>
      </c>
      <c r="C57" s="1" t="s">
        <v>1377</v>
      </c>
      <c r="D57" s="1" t="s">
        <v>1378</v>
      </c>
      <c r="E57" s="1" t="s">
        <v>1376</v>
      </c>
      <c r="F57" s="1" t="s">
        <v>1376</v>
      </c>
      <c r="G57" s="1" t="s">
        <v>1379</v>
      </c>
      <c r="H57" s="1" t="s">
        <v>1380</v>
      </c>
      <c r="I57" s="1" t="s">
        <v>1381</v>
      </c>
      <c r="J57" s="1" t="s">
        <v>1382</v>
      </c>
      <c r="K57" s="1" t="s">
        <v>1383</v>
      </c>
      <c r="L57" s="1" t="s">
        <v>1376</v>
      </c>
      <c r="M57" s="1" t="s">
        <v>1376</v>
      </c>
      <c r="N57" s="1" t="s">
        <v>1376</v>
      </c>
      <c r="O57" s="1" t="s">
        <v>1376</v>
      </c>
      <c r="P57" s="1" t="s">
        <v>1376</v>
      </c>
      <c r="Q57" s="1" t="s">
        <v>1384</v>
      </c>
      <c r="R57" s="1" t="s">
        <v>1385</v>
      </c>
      <c r="S57" s="1" t="s">
        <v>1376</v>
      </c>
      <c r="T57" s="1" t="s">
        <v>1386</v>
      </c>
      <c r="U57" s="1" t="s">
        <v>1387</v>
      </c>
      <c r="V57" s="1" t="s">
        <v>1376</v>
      </c>
      <c r="W57" s="1" t="s">
        <v>1376</v>
      </c>
      <c r="X57" s="1" t="s">
        <v>1376</v>
      </c>
      <c r="Y57" s="1" t="s">
        <v>1388</v>
      </c>
      <c r="Z57" s="1" t="s">
        <v>1389</v>
      </c>
      <c r="AA57" s="1" t="s">
        <v>1390</v>
      </c>
      <c r="AB57" s="1" t="s">
        <v>1391</v>
      </c>
      <c r="AC57" s="1" t="s">
        <v>1392</v>
      </c>
      <c r="AD57" s="1" t="s">
        <v>1376</v>
      </c>
      <c r="AE57" s="1" t="s">
        <v>1393</v>
      </c>
      <c r="AF57" s="1" t="s">
        <v>1394</v>
      </c>
      <c r="AG57" s="1" t="s">
        <v>1395</v>
      </c>
      <c r="AH57" s="1" t="s">
        <v>1396</v>
      </c>
      <c r="AI57" s="1" t="s">
        <v>1397</v>
      </c>
      <c r="AJ57" s="1" t="s">
        <v>1391</v>
      </c>
      <c r="AK57" s="1" t="s">
        <v>1376</v>
      </c>
      <c r="AL57" s="1" t="s">
        <v>1376</v>
      </c>
      <c r="AM57" s="1" t="s">
        <v>1398</v>
      </c>
      <c r="AN57" s="1" t="s">
        <v>1392</v>
      </c>
      <c r="AO57" s="1" t="s">
        <v>1399</v>
      </c>
      <c r="AP57" s="1" t="s">
        <v>1400</v>
      </c>
      <c r="AQ57" s="1" t="s">
        <v>1401</v>
      </c>
      <c r="AR57" s="1" t="s">
        <v>1402</v>
      </c>
      <c r="AS57" s="1" t="s">
        <v>1403</v>
      </c>
    </row>
    <row r="58" spans="1:45">
      <c r="A58" s="1" t="str">
        <f>INDEX(Data,,MATCH('Euro 2016'!$N$10,Lang,0))</f>
        <v>Croatia</v>
      </c>
      <c r="B58" s="1" t="s">
        <v>1404</v>
      </c>
      <c r="C58" s="1" t="s">
        <v>1405</v>
      </c>
      <c r="D58" s="1" t="s">
        <v>1406</v>
      </c>
      <c r="E58" s="1" t="s">
        <v>1407</v>
      </c>
      <c r="F58" s="1" t="s">
        <v>1408</v>
      </c>
      <c r="G58" s="1" t="s">
        <v>1409</v>
      </c>
      <c r="H58" s="1" t="s">
        <v>1410</v>
      </c>
      <c r="I58" s="1" t="s">
        <v>1411</v>
      </c>
      <c r="J58" s="1" t="s">
        <v>1412</v>
      </c>
      <c r="K58" s="1" t="s">
        <v>1413</v>
      </c>
      <c r="L58" s="1" t="s">
        <v>1414</v>
      </c>
      <c r="M58" s="1" t="s">
        <v>1415</v>
      </c>
      <c r="N58" s="1" t="s">
        <v>1416</v>
      </c>
      <c r="O58" s="1" t="s">
        <v>1404</v>
      </c>
      <c r="P58" s="1" t="s">
        <v>1428</v>
      </c>
      <c r="Q58" s="1" t="s">
        <v>1417</v>
      </c>
      <c r="R58" s="1" t="s">
        <v>1418</v>
      </c>
      <c r="S58" s="1" t="s">
        <v>1415</v>
      </c>
      <c r="T58" s="1" t="s">
        <v>1419</v>
      </c>
      <c r="U58" s="1" t="s">
        <v>1420</v>
      </c>
      <c r="V58" s="1" t="s">
        <v>1421</v>
      </c>
      <c r="W58" s="1" t="s">
        <v>1422</v>
      </c>
      <c r="X58" s="1" t="s">
        <v>1404</v>
      </c>
      <c r="Y58" s="1" t="s">
        <v>1423</v>
      </c>
      <c r="Z58" s="1" t="s">
        <v>1424</v>
      </c>
      <c r="AA58" s="1" t="s">
        <v>1425</v>
      </c>
      <c r="AB58" s="1" t="s">
        <v>1426</v>
      </c>
      <c r="AC58" s="1" t="s">
        <v>1427</v>
      </c>
      <c r="AD58" s="1" t="s">
        <v>1428</v>
      </c>
      <c r="AE58" s="1" t="s">
        <v>1429</v>
      </c>
      <c r="AF58" s="1" t="s">
        <v>1430</v>
      </c>
      <c r="AG58" s="1" t="s">
        <v>1431</v>
      </c>
      <c r="AH58" s="1" t="s">
        <v>1432</v>
      </c>
      <c r="AI58" s="1" t="s">
        <v>1433</v>
      </c>
      <c r="AJ58" s="1" t="s">
        <v>1434</v>
      </c>
      <c r="AK58" s="1" t="s">
        <v>1435</v>
      </c>
      <c r="AL58" s="1" t="s">
        <v>1436</v>
      </c>
      <c r="AM58" s="1" t="s">
        <v>1437</v>
      </c>
      <c r="AN58" s="1" t="s">
        <v>1415</v>
      </c>
      <c r="AO58" s="1" t="s">
        <v>1438</v>
      </c>
      <c r="AP58" s="1" t="s">
        <v>1439</v>
      </c>
      <c r="AQ58" s="1" t="s">
        <v>1404</v>
      </c>
      <c r="AR58" s="1" t="s">
        <v>1440</v>
      </c>
      <c r="AS58" s="1" t="s">
        <v>1441</v>
      </c>
    </row>
    <row r="59" spans="1:45">
      <c r="A59" s="1" t="str">
        <f>INDEX(Data,,MATCH('Euro 2016'!$N$10,Lang,0))</f>
        <v>Northern Ireland</v>
      </c>
      <c r="B59" s="1" t="s">
        <v>1442</v>
      </c>
      <c r="C59" s="1" t="s">
        <v>1443</v>
      </c>
      <c r="D59" s="1" t="s">
        <v>1444</v>
      </c>
      <c r="E59" s="1" t="s">
        <v>1445</v>
      </c>
      <c r="F59" s="1" t="s">
        <v>1446</v>
      </c>
      <c r="G59" s="1" t="s">
        <v>1447</v>
      </c>
      <c r="H59" s="1" t="s">
        <v>1448</v>
      </c>
      <c r="I59" s="1" t="s">
        <v>1449</v>
      </c>
      <c r="J59" s="1" t="s">
        <v>1450</v>
      </c>
      <c r="K59" s="1" t="s">
        <v>1451</v>
      </c>
      <c r="L59" s="1" t="s">
        <v>1452</v>
      </c>
      <c r="M59" s="1" t="s">
        <v>1453</v>
      </c>
      <c r="N59" s="1" t="s">
        <v>1454</v>
      </c>
      <c r="O59" s="1" t="s">
        <v>1442</v>
      </c>
      <c r="P59" s="1" t="s">
        <v>2629</v>
      </c>
      <c r="Q59" s="1" t="s">
        <v>1455</v>
      </c>
      <c r="R59" s="1" t="s">
        <v>1456</v>
      </c>
      <c r="S59" s="1" t="s">
        <v>1453</v>
      </c>
      <c r="T59" s="1" t="s">
        <v>1457</v>
      </c>
      <c r="U59" s="1" t="s">
        <v>2361</v>
      </c>
      <c r="V59" s="1" t="s">
        <v>1458</v>
      </c>
      <c r="W59" s="1" t="s">
        <v>1459</v>
      </c>
      <c r="X59" s="1" t="s">
        <v>1460</v>
      </c>
      <c r="Y59" s="1" t="s">
        <v>1461</v>
      </c>
      <c r="Z59" s="1" t="s">
        <v>1462</v>
      </c>
      <c r="AA59" s="1" t="s">
        <v>1463</v>
      </c>
      <c r="AB59" s="1" t="s">
        <v>1464</v>
      </c>
      <c r="AC59" s="1" t="s">
        <v>1465</v>
      </c>
      <c r="AD59" s="1" t="s">
        <v>1466</v>
      </c>
      <c r="AE59" s="1" t="s">
        <v>1467</v>
      </c>
      <c r="AF59" s="1" t="s">
        <v>1468</v>
      </c>
      <c r="AG59" s="1" t="s">
        <v>1469</v>
      </c>
      <c r="AH59" s="1" t="s">
        <v>1470</v>
      </c>
      <c r="AI59" s="1" t="s">
        <v>1471</v>
      </c>
      <c r="AJ59" s="1" t="s">
        <v>1464</v>
      </c>
      <c r="AK59" s="1" t="s">
        <v>1472</v>
      </c>
      <c r="AL59" s="1" t="s">
        <v>1473</v>
      </c>
      <c r="AM59" s="1" t="s">
        <v>1474</v>
      </c>
      <c r="AN59" s="1" t="s">
        <v>1475</v>
      </c>
      <c r="AO59" s="1" t="s">
        <v>1476</v>
      </c>
      <c r="AP59" s="1" t="s">
        <v>1477</v>
      </c>
      <c r="AQ59" s="1" t="s">
        <v>1478</v>
      </c>
      <c r="AR59" s="1" t="s">
        <v>1479</v>
      </c>
      <c r="AS59" s="1" t="s">
        <v>1480</v>
      </c>
    </row>
    <row r="60" spans="1:45">
      <c r="A60" s="1" t="str">
        <f>INDEX(Data,,MATCH('Euro 2016'!$N$10,Lang,0))</f>
        <v>Switzerland</v>
      </c>
      <c r="B60" s="1" t="s">
        <v>1481</v>
      </c>
      <c r="C60" s="1" t="s">
        <v>1482</v>
      </c>
      <c r="D60" s="1" t="s">
        <v>1483</v>
      </c>
      <c r="E60" s="1" t="s">
        <v>1484</v>
      </c>
      <c r="F60" s="1" t="s">
        <v>1485</v>
      </c>
      <c r="G60" s="1" t="s">
        <v>1486</v>
      </c>
      <c r="H60" s="1" t="s">
        <v>1487</v>
      </c>
      <c r="I60" s="1" t="s">
        <v>1488</v>
      </c>
      <c r="J60" s="1" t="s">
        <v>1488</v>
      </c>
      <c r="K60" s="1" t="s">
        <v>1489</v>
      </c>
      <c r="L60" s="1" t="s">
        <v>1490</v>
      </c>
      <c r="M60" s="1" t="s">
        <v>1491</v>
      </c>
      <c r="N60" s="1" t="s">
        <v>1492</v>
      </c>
      <c r="O60" s="1" t="s">
        <v>1481</v>
      </c>
      <c r="P60" s="1" t="s">
        <v>2630</v>
      </c>
      <c r="Q60" s="1" t="s">
        <v>1493</v>
      </c>
      <c r="R60" s="1" t="s">
        <v>1481</v>
      </c>
      <c r="S60" s="1" t="s">
        <v>1491</v>
      </c>
      <c r="T60" s="1" t="s">
        <v>1494</v>
      </c>
      <c r="U60" s="1" t="s">
        <v>1495</v>
      </c>
      <c r="V60" s="1" t="s">
        <v>1496</v>
      </c>
      <c r="W60" s="1" t="s">
        <v>1497</v>
      </c>
      <c r="X60" s="1" t="s">
        <v>1498</v>
      </c>
      <c r="Y60" s="1" t="s">
        <v>1499</v>
      </c>
      <c r="Z60" s="1" t="s">
        <v>1500</v>
      </c>
      <c r="AA60" s="1" t="s">
        <v>1501</v>
      </c>
      <c r="AB60" s="1" t="s">
        <v>1502</v>
      </c>
      <c r="AC60" s="1" t="s">
        <v>1503</v>
      </c>
      <c r="AD60" s="1" t="s">
        <v>1504</v>
      </c>
      <c r="AE60" s="1" t="s">
        <v>1505</v>
      </c>
      <c r="AF60" s="1" t="s">
        <v>1506</v>
      </c>
      <c r="AG60" s="1" t="s">
        <v>1507</v>
      </c>
      <c r="AH60" s="1" t="s">
        <v>1508</v>
      </c>
      <c r="AI60" s="1" t="s">
        <v>1486</v>
      </c>
      <c r="AJ60" s="1" t="s">
        <v>1509</v>
      </c>
      <c r="AK60" s="1" t="s">
        <v>1510</v>
      </c>
      <c r="AL60" s="1" t="s">
        <v>1511</v>
      </c>
      <c r="AM60" s="1" t="s">
        <v>1512</v>
      </c>
      <c r="AN60" s="1" t="s">
        <v>1491</v>
      </c>
      <c r="AO60" s="1" t="s">
        <v>1513</v>
      </c>
      <c r="AP60" s="1" t="s">
        <v>1514</v>
      </c>
      <c r="AQ60" s="1" t="s">
        <v>1515</v>
      </c>
      <c r="AR60" s="1" t="s">
        <v>1516</v>
      </c>
      <c r="AS60" s="1" t="s">
        <v>1517</v>
      </c>
    </row>
    <row r="61" spans="1:45">
      <c r="A61" s="1" t="str">
        <f>INDEX(Data,,MATCH('Euro 2016'!$N$10,Lang,0))</f>
        <v>Czech Republic</v>
      </c>
      <c r="B61" s="1" t="s">
        <v>1518</v>
      </c>
      <c r="C61" s="1" t="s">
        <v>1519</v>
      </c>
      <c r="D61" s="1" t="s">
        <v>1520</v>
      </c>
      <c r="E61" s="1" t="s">
        <v>1521</v>
      </c>
      <c r="F61" s="1" t="s">
        <v>1522</v>
      </c>
      <c r="G61" s="1" t="s">
        <v>1523</v>
      </c>
      <c r="H61" s="1" t="s">
        <v>1524</v>
      </c>
      <c r="I61" s="1" t="s">
        <v>1525</v>
      </c>
      <c r="J61" s="1" t="s">
        <v>1526</v>
      </c>
      <c r="K61" s="1" t="s">
        <v>1527</v>
      </c>
      <c r="L61" s="1" t="s">
        <v>1528</v>
      </c>
      <c r="M61" s="1" t="s">
        <v>1529</v>
      </c>
      <c r="N61" s="1" t="s">
        <v>1530</v>
      </c>
      <c r="O61" s="1" t="s">
        <v>1518</v>
      </c>
      <c r="P61" s="1" t="s">
        <v>2631</v>
      </c>
      <c r="Q61" s="1" t="s">
        <v>1531</v>
      </c>
      <c r="R61" s="1" t="s">
        <v>1532</v>
      </c>
      <c r="S61" s="1" t="s">
        <v>1533</v>
      </c>
      <c r="T61" s="1" t="s">
        <v>1534</v>
      </c>
      <c r="U61" s="1" t="s">
        <v>2362</v>
      </c>
      <c r="V61" s="1" t="s">
        <v>1535</v>
      </c>
      <c r="W61" s="1" t="s">
        <v>1536</v>
      </c>
      <c r="X61" s="1" t="s">
        <v>1537</v>
      </c>
      <c r="Y61" s="1" t="s">
        <v>1538</v>
      </c>
      <c r="Z61" s="1" t="s">
        <v>1539</v>
      </c>
      <c r="AA61" s="1" t="s">
        <v>1540</v>
      </c>
      <c r="AB61" s="1" t="s">
        <v>1541</v>
      </c>
      <c r="AC61" s="1" t="s">
        <v>1542</v>
      </c>
      <c r="AD61" s="1" t="s">
        <v>1543</v>
      </c>
      <c r="AE61" s="1" t="s">
        <v>1544</v>
      </c>
      <c r="AF61" s="1" t="s">
        <v>1545</v>
      </c>
      <c r="AG61" s="1" t="s">
        <v>1546</v>
      </c>
      <c r="AH61" s="1" t="s">
        <v>1547</v>
      </c>
      <c r="AI61" s="1" t="s">
        <v>1548</v>
      </c>
      <c r="AJ61" s="1" t="s">
        <v>1549</v>
      </c>
      <c r="AK61" s="1" t="s">
        <v>1550</v>
      </c>
      <c r="AL61" s="1" t="s">
        <v>1551</v>
      </c>
      <c r="AM61" s="1" t="s">
        <v>1546</v>
      </c>
      <c r="AN61" s="1" t="s">
        <v>1552</v>
      </c>
      <c r="AO61" s="1" t="s">
        <v>1553</v>
      </c>
      <c r="AP61" s="1" t="s">
        <v>1554</v>
      </c>
      <c r="AQ61" s="1" t="s">
        <v>1555</v>
      </c>
      <c r="AR61" s="1" t="s">
        <v>1556</v>
      </c>
      <c r="AS61" s="1" t="s">
        <v>1557</v>
      </c>
    </row>
    <row r="62" spans="1:45">
      <c r="A62" s="1" t="str">
        <f>INDEX(Data,,MATCH('Euro 2016'!$N$10,Lang,0))</f>
        <v>Republic of Ireland</v>
      </c>
      <c r="B62" s="1" t="s">
        <v>1558</v>
      </c>
      <c r="C62" s="1" t="s">
        <v>1559</v>
      </c>
      <c r="D62" s="1" t="s">
        <v>1560</v>
      </c>
      <c r="E62" s="1" t="s">
        <v>1561</v>
      </c>
      <c r="F62" s="1" t="s">
        <v>1562</v>
      </c>
      <c r="G62" s="1" t="s">
        <v>1563</v>
      </c>
      <c r="H62" s="1" t="s">
        <v>1564</v>
      </c>
      <c r="I62" s="1" t="s">
        <v>1565</v>
      </c>
      <c r="J62" s="1" t="s">
        <v>1566</v>
      </c>
      <c r="K62" s="1" t="s">
        <v>1567</v>
      </c>
      <c r="L62" s="1" t="s">
        <v>1568</v>
      </c>
      <c r="M62" s="1" t="s">
        <v>1569</v>
      </c>
      <c r="N62" s="1" t="s">
        <v>1570</v>
      </c>
      <c r="O62" s="1" t="s">
        <v>1558</v>
      </c>
      <c r="P62" s="1" t="s">
        <v>2632</v>
      </c>
      <c r="Q62" s="1" t="s">
        <v>1571</v>
      </c>
      <c r="R62" s="1" t="s">
        <v>1572</v>
      </c>
      <c r="S62" s="1" t="s">
        <v>1573</v>
      </c>
      <c r="T62" s="1" t="s">
        <v>1574</v>
      </c>
      <c r="U62" s="1" t="s">
        <v>2363</v>
      </c>
      <c r="V62" s="1" t="s">
        <v>1575</v>
      </c>
      <c r="W62" s="1" t="s">
        <v>1576</v>
      </c>
      <c r="X62" s="1" t="s">
        <v>1577</v>
      </c>
      <c r="Y62" s="1" t="s">
        <v>1578</v>
      </c>
      <c r="Z62" s="1" t="s">
        <v>1579</v>
      </c>
      <c r="AA62" s="1" t="s">
        <v>1580</v>
      </c>
      <c r="AB62" s="1" t="s">
        <v>1581</v>
      </c>
      <c r="AC62" s="1" t="s">
        <v>1582</v>
      </c>
      <c r="AD62" s="1" t="s">
        <v>1583</v>
      </c>
      <c r="AE62" s="1" t="s">
        <v>1584</v>
      </c>
      <c r="AF62" s="1" t="s">
        <v>1585</v>
      </c>
      <c r="AG62" s="1" t="s">
        <v>1586</v>
      </c>
      <c r="AH62" s="1" t="s">
        <v>1587</v>
      </c>
      <c r="AI62" s="1" t="s">
        <v>1588</v>
      </c>
      <c r="AJ62" s="1" t="s">
        <v>1581</v>
      </c>
      <c r="AK62" s="1" t="s">
        <v>1589</v>
      </c>
      <c r="AL62" s="1" t="s">
        <v>1567</v>
      </c>
      <c r="AM62" s="1" t="s">
        <v>1590</v>
      </c>
      <c r="AN62" s="1" t="s">
        <v>1591</v>
      </c>
      <c r="AO62" s="1" t="s">
        <v>1592</v>
      </c>
      <c r="AP62" s="1" t="s">
        <v>1593</v>
      </c>
      <c r="AQ62" s="1" t="s">
        <v>1594</v>
      </c>
      <c r="AR62" s="1" t="s">
        <v>1595</v>
      </c>
      <c r="AS62" s="1" t="s">
        <v>1596</v>
      </c>
    </row>
    <row r="63" spans="1:45">
      <c r="A63" s="1" t="str">
        <f>INDEX(Data,,MATCH('Euro 2016'!$N$10,Lang,0))</f>
        <v>Iceland</v>
      </c>
      <c r="B63" s="1" t="s">
        <v>1597</v>
      </c>
      <c r="C63" s="1" t="s">
        <v>1598</v>
      </c>
      <c r="D63" s="1" t="s">
        <v>1599</v>
      </c>
      <c r="E63" s="1" t="s">
        <v>1600</v>
      </c>
      <c r="F63" s="1" t="s">
        <v>1601</v>
      </c>
      <c r="G63" s="1" t="s">
        <v>1602</v>
      </c>
      <c r="H63" s="1" t="s">
        <v>1603</v>
      </c>
      <c r="I63" s="1" t="s">
        <v>1604</v>
      </c>
      <c r="J63" s="1" t="s">
        <v>1605</v>
      </c>
      <c r="K63" s="1" t="s">
        <v>1606</v>
      </c>
      <c r="L63" s="1" t="s">
        <v>1606</v>
      </c>
      <c r="M63" s="1" t="s">
        <v>1606</v>
      </c>
      <c r="N63" s="1" t="s">
        <v>1607</v>
      </c>
      <c r="O63" s="1" t="s">
        <v>1597</v>
      </c>
      <c r="P63" s="1" t="s">
        <v>2633</v>
      </c>
      <c r="Q63" s="1" t="s">
        <v>1608</v>
      </c>
      <c r="R63" s="1" t="s">
        <v>1609</v>
      </c>
      <c r="S63" s="1" t="s">
        <v>1606</v>
      </c>
      <c r="T63" s="1" t="s">
        <v>1610</v>
      </c>
      <c r="U63" s="1" t="s">
        <v>2364</v>
      </c>
      <c r="V63" s="1" t="s">
        <v>1611</v>
      </c>
      <c r="W63" s="1" t="s">
        <v>1612</v>
      </c>
      <c r="X63" s="1" t="s">
        <v>1613</v>
      </c>
      <c r="Y63" s="1" t="s">
        <v>1614</v>
      </c>
      <c r="Z63" s="1" t="s">
        <v>1615</v>
      </c>
      <c r="AA63" s="1" t="s">
        <v>1616</v>
      </c>
      <c r="AB63" s="1" t="s">
        <v>1617</v>
      </c>
      <c r="AC63" s="1" t="s">
        <v>1614</v>
      </c>
      <c r="AD63" s="1" t="s">
        <v>1606</v>
      </c>
      <c r="AE63" s="1" t="s">
        <v>1618</v>
      </c>
      <c r="AF63" s="1" t="s">
        <v>1612</v>
      </c>
      <c r="AG63" s="1" t="s">
        <v>1619</v>
      </c>
      <c r="AH63" s="1" t="s">
        <v>1614</v>
      </c>
      <c r="AI63" s="1" t="s">
        <v>1602</v>
      </c>
      <c r="AJ63" s="1" t="s">
        <v>1617</v>
      </c>
      <c r="AK63" s="1" t="s">
        <v>1606</v>
      </c>
      <c r="AL63" s="1" t="s">
        <v>1616</v>
      </c>
      <c r="AM63" s="1" t="s">
        <v>1612</v>
      </c>
      <c r="AN63" s="1" t="s">
        <v>1620</v>
      </c>
      <c r="AO63" s="1" t="s">
        <v>1621</v>
      </c>
      <c r="AP63" s="1" t="s">
        <v>1622</v>
      </c>
      <c r="AQ63" s="1" t="s">
        <v>1597</v>
      </c>
      <c r="AR63" s="1" t="s">
        <v>1623</v>
      </c>
      <c r="AS63" s="1" t="s">
        <v>1624</v>
      </c>
    </row>
    <row r="64" spans="1:45">
      <c r="A64" s="1" t="str">
        <f>INDEX(Data,,MATCH('Euro 2016'!$N$10,Lang,0))</f>
        <v>Austria</v>
      </c>
      <c r="B64" s="1" t="s">
        <v>1625</v>
      </c>
      <c r="C64" s="1" t="s">
        <v>1626</v>
      </c>
      <c r="D64" s="1" t="s">
        <v>1627</v>
      </c>
      <c r="E64" s="1" t="s">
        <v>1628</v>
      </c>
      <c r="F64" s="1" t="s">
        <v>1629</v>
      </c>
      <c r="G64" s="1" t="s">
        <v>1630</v>
      </c>
      <c r="H64" s="1" t="s">
        <v>1631</v>
      </c>
      <c r="I64" s="1" t="s">
        <v>1632</v>
      </c>
      <c r="J64" s="1" t="s">
        <v>1633</v>
      </c>
      <c r="K64" s="1" t="s">
        <v>1634</v>
      </c>
      <c r="L64" s="1" t="s">
        <v>1635</v>
      </c>
      <c r="M64" s="1" t="s">
        <v>1636</v>
      </c>
      <c r="N64" s="1" t="s">
        <v>1637</v>
      </c>
      <c r="O64" s="1" t="s">
        <v>1625</v>
      </c>
      <c r="P64" s="1" t="s">
        <v>2634</v>
      </c>
      <c r="Q64" s="1" t="s">
        <v>1638</v>
      </c>
      <c r="R64" s="1" t="s">
        <v>1639</v>
      </c>
      <c r="S64" s="1" t="s">
        <v>1640</v>
      </c>
      <c r="T64" s="1" t="s">
        <v>1641</v>
      </c>
      <c r="U64" s="1" t="s">
        <v>2365</v>
      </c>
      <c r="V64" s="1" t="s">
        <v>1642</v>
      </c>
      <c r="W64" s="1" t="s">
        <v>1625</v>
      </c>
      <c r="X64" s="1" t="s">
        <v>1643</v>
      </c>
      <c r="Y64" s="1" t="s">
        <v>1625</v>
      </c>
      <c r="Z64" s="1" t="s">
        <v>1644</v>
      </c>
      <c r="AA64" s="1" t="s">
        <v>1634</v>
      </c>
      <c r="AB64" s="1" t="s">
        <v>1645</v>
      </c>
      <c r="AC64" s="1" t="s">
        <v>1646</v>
      </c>
      <c r="AD64" s="1" t="s">
        <v>1647</v>
      </c>
      <c r="AE64" s="1" t="s">
        <v>1648</v>
      </c>
      <c r="AF64" s="1" t="s">
        <v>1625</v>
      </c>
      <c r="AG64" s="1" t="s">
        <v>1649</v>
      </c>
      <c r="AH64" s="1" t="s">
        <v>1625</v>
      </c>
      <c r="AI64" s="1" t="s">
        <v>1630</v>
      </c>
      <c r="AJ64" s="1" t="s">
        <v>1650</v>
      </c>
      <c r="AK64" s="1" t="s">
        <v>1651</v>
      </c>
      <c r="AL64" s="1" t="s">
        <v>1652</v>
      </c>
      <c r="AM64" s="1" t="s">
        <v>1625</v>
      </c>
      <c r="AN64" s="1" t="s">
        <v>1653</v>
      </c>
      <c r="AO64" s="1" t="s">
        <v>1654</v>
      </c>
      <c r="AP64" s="1" t="s">
        <v>1655</v>
      </c>
      <c r="AQ64" s="1" t="s">
        <v>1656</v>
      </c>
      <c r="AR64" s="1" t="s">
        <v>1657</v>
      </c>
      <c r="AS64" s="1" t="s">
        <v>1658</v>
      </c>
    </row>
    <row r="65" spans="1:45">
      <c r="A65" s="1" t="str">
        <f>INDEX(Data,,MATCH('Euro 2016'!$N$10,Lang,0))</f>
        <v>France</v>
      </c>
      <c r="B65" s="1" t="s">
        <v>1659</v>
      </c>
      <c r="C65" s="1" t="s">
        <v>1660</v>
      </c>
      <c r="D65" s="1" t="s">
        <v>1661</v>
      </c>
      <c r="E65" s="1" t="s">
        <v>1659</v>
      </c>
      <c r="F65" s="1" t="s">
        <v>1662</v>
      </c>
      <c r="G65" s="1" t="s">
        <v>1663</v>
      </c>
      <c r="H65" s="1" t="s">
        <v>1664</v>
      </c>
      <c r="I65" s="1" t="s">
        <v>1665</v>
      </c>
      <c r="J65" s="1" t="s">
        <v>1666</v>
      </c>
      <c r="K65" s="1" t="s">
        <v>1667</v>
      </c>
      <c r="L65" s="1" t="s">
        <v>1668</v>
      </c>
      <c r="M65" s="1" t="s">
        <v>1669</v>
      </c>
      <c r="N65" s="1" t="s">
        <v>1670</v>
      </c>
      <c r="O65" s="1" t="s">
        <v>1659</v>
      </c>
      <c r="P65" s="1" t="s">
        <v>2635</v>
      </c>
      <c r="Q65" s="1" t="s">
        <v>1659</v>
      </c>
      <c r="R65" s="1" t="s">
        <v>1659</v>
      </c>
      <c r="S65" s="1" t="s">
        <v>1671</v>
      </c>
      <c r="T65" s="1" t="s">
        <v>1672</v>
      </c>
      <c r="U65" s="1" t="s">
        <v>1673</v>
      </c>
      <c r="V65" s="1" t="s">
        <v>1674</v>
      </c>
      <c r="W65" s="1" t="s">
        <v>1675</v>
      </c>
      <c r="X65" s="1" t="s">
        <v>1659</v>
      </c>
      <c r="Y65" s="1" t="s">
        <v>1676</v>
      </c>
      <c r="Z65" s="1" t="s">
        <v>1677</v>
      </c>
      <c r="AA65" s="1" t="s">
        <v>1678</v>
      </c>
      <c r="AB65" s="1" t="s">
        <v>1679</v>
      </c>
      <c r="AC65" s="1" t="s">
        <v>1680</v>
      </c>
      <c r="AD65" s="1" t="s">
        <v>1681</v>
      </c>
      <c r="AE65" s="1" t="s">
        <v>1682</v>
      </c>
      <c r="AF65" s="1" t="s">
        <v>1683</v>
      </c>
      <c r="AG65" s="1" t="s">
        <v>1664</v>
      </c>
      <c r="AH65" s="1" t="s">
        <v>1684</v>
      </c>
      <c r="AI65" s="1" t="s">
        <v>1663</v>
      </c>
      <c r="AJ65" s="1" t="s">
        <v>1685</v>
      </c>
      <c r="AK65" s="1" t="s">
        <v>1686</v>
      </c>
      <c r="AL65" s="1" t="s">
        <v>1659</v>
      </c>
      <c r="AM65" s="1" t="s">
        <v>1676</v>
      </c>
      <c r="AN65" s="1" t="s">
        <v>1681</v>
      </c>
      <c r="AO65" s="1" t="s">
        <v>1687</v>
      </c>
      <c r="AP65" s="1" t="s">
        <v>1662</v>
      </c>
      <c r="AQ65" s="1" t="s">
        <v>1688</v>
      </c>
      <c r="AR65" s="1" t="s">
        <v>1689</v>
      </c>
      <c r="AS65" s="1" t="s">
        <v>1690</v>
      </c>
    </row>
    <row r="66" spans="1:45">
      <c r="A66" s="1" t="str">
        <f>INDEX(Data,,MATCH('Euro 2016'!$N$10,Lang,0))</f>
        <v>Poland</v>
      </c>
      <c r="B66" s="1" t="s">
        <v>1691</v>
      </c>
      <c r="C66" s="1" t="s">
        <v>1692</v>
      </c>
      <c r="D66" s="1" t="s">
        <v>1693</v>
      </c>
      <c r="E66" s="1" t="s">
        <v>1694</v>
      </c>
      <c r="F66" s="1" t="s">
        <v>1695</v>
      </c>
      <c r="G66" s="1" t="s">
        <v>1696</v>
      </c>
      <c r="H66" s="1" t="s">
        <v>1697</v>
      </c>
      <c r="I66" s="1" t="s">
        <v>1698</v>
      </c>
      <c r="J66" s="1" t="s">
        <v>1699</v>
      </c>
      <c r="K66" s="1" t="s">
        <v>1700</v>
      </c>
      <c r="L66" s="1" t="s">
        <v>1701</v>
      </c>
      <c r="M66" s="1" t="s">
        <v>1702</v>
      </c>
      <c r="N66" s="1" t="s">
        <v>1702</v>
      </c>
      <c r="O66" s="1" t="s">
        <v>1691</v>
      </c>
      <c r="P66" s="1" t="s">
        <v>2636</v>
      </c>
      <c r="Q66" s="1" t="s">
        <v>1703</v>
      </c>
      <c r="R66" s="1" t="s">
        <v>1704</v>
      </c>
      <c r="S66" s="1" t="s">
        <v>1702</v>
      </c>
      <c r="T66" s="1" t="s">
        <v>1705</v>
      </c>
      <c r="U66" s="1" t="s">
        <v>1706</v>
      </c>
      <c r="V66" s="1" t="s">
        <v>1707</v>
      </c>
      <c r="W66" s="1" t="s">
        <v>1708</v>
      </c>
      <c r="X66" s="1" t="s">
        <v>1694</v>
      </c>
      <c r="Y66" s="1" t="s">
        <v>1709</v>
      </c>
      <c r="Z66" s="1" t="s">
        <v>1710</v>
      </c>
      <c r="AA66" s="1" t="s">
        <v>1711</v>
      </c>
      <c r="AB66" s="1" t="s">
        <v>1712</v>
      </c>
      <c r="AC66" s="1" t="s">
        <v>1713</v>
      </c>
      <c r="AD66" s="1" t="s">
        <v>1702</v>
      </c>
      <c r="AE66" s="1" t="s">
        <v>1714</v>
      </c>
      <c r="AF66" s="1" t="s">
        <v>1715</v>
      </c>
      <c r="AG66" s="1" t="s">
        <v>1716</v>
      </c>
      <c r="AH66" s="1" t="s">
        <v>1709</v>
      </c>
      <c r="AI66" s="1" t="s">
        <v>1717</v>
      </c>
      <c r="AJ66" s="1" t="s">
        <v>1718</v>
      </c>
      <c r="AK66" s="1" t="s">
        <v>1719</v>
      </c>
      <c r="AL66" s="1" t="s">
        <v>1700</v>
      </c>
      <c r="AM66" s="1" t="s">
        <v>1709</v>
      </c>
      <c r="AN66" s="1" t="s">
        <v>1720</v>
      </c>
      <c r="AO66" s="1" t="s">
        <v>1721</v>
      </c>
      <c r="AP66" s="1" t="s">
        <v>1722</v>
      </c>
      <c r="AQ66" s="1" t="s">
        <v>1723</v>
      </c>
      <c r="AR66" s="1" t="s">
        <v>1724</v>
      </c>
      <c r="AS66" s="1" t="s">
        <v>1725</v>
      </c>
    </row>
    <row r="67" spans="1:45">
      <c r="A67" s="1" t="str">
        <f>INDEX(Data,,MATCH('Euro 2016'!$N$10,Lang,0))</f>
        <v>England</v>
      </c>
      <c r="B67" s="1" t="s">
        <v>1726</v>
      </c>
      <c r="C67" s="1" t="s">
        <v>1727</v>
      </c>
      <c r="D67" s="1" t="s">
        <v>1728</v>
      </c>
      <c r="E67" s="1" t="s">
        <v>1729</v>
      </c>
      <c r="F67" s="1" t="s">
        <v>1730</v>
      </c>
      <c r="G67" s="1" t="s">
        <v>1731</v>
      </c>
      <c r="H67" s="1" t="s">
        <v>1732</v>
      </c>
      <c r="I67" s="1" t="s">
        <v>1733</v>
      </c>
      <c r="J67" s="1" t="s">
        <v>1734</v>
      </c>
      <c r="K67" s="1" t="s">
        <v>1735</v>
      </c>
      <c r="L67" s="1" t="s">
        <v>1736</v>
      </c>
      <c r="M67" s="1" t="s">
        <v>1726</v>
      </c>
      <c r="N67" s="1" t="s">
        <v>1737</v>
      </c>
      <c r="O67" s="1" t="s">
        <v>1726</v>
      </c>
      <c r="P67" s="1" t="s">
        <v>2637</v>
      </c>
      <c r="Q67" s="1" t="s">
        <v>1738</v>
      </c>
      <c r="R67" s="1" t="s">
        <v>1726</v>
      </c>
      <c r="S67" s="1" t="s">
        <v>1726</v>
      </c>
      <c r="T67" s="1" t="s">
        <v>1739</v>
      </c>
      <c r="U67" s="1" t="s">
        <v>1740</v>
      </c>
      <c r="V67" s="1" t="s">
        <v>1741</v>
      </c>
      <c r="W67" s="1" t="s">
        <v>1742</v>
      </c>
      <c r="X67" s="1" t="s">
        <v>1726</v>
      </c>
      <c r="Y67" s="1" t="s">
        <v>1743</v>
      </c>
      <c r="Z67" s="1" t="s">
        <v>1744</v>
      </c>
      <c r="AA67" s="1" t="s">
        <v>1745</v>
      </c>
      <c r="AB67" s="1" t="s">
        <v>1746</v>
      </c>
      <c r="AC67" s="1" t="s">
        <v>1747</v>
      </c>
      <c r="AD67" s="1" t="s">
        <v>1726</v>
      </c>
      <c r="AE67" s="1" t="s">
        <v>1748</v>
      </c>
      <c r="AF67" s="1" t="s">
        <v>1741</v>
      </c>
      <c r="AG67" s="1" t="s">
        <v>1749</v>
      </c>
      <c r="AH67" s="1" t="s">
        <v>1741</v>
      </c>
      <c r="AI67" s="1" t="s">
        <v>1731</v>
      </c>
      <c r="AJ67" s="1" t="s">
        <v>1750</v>
      </c>
      <c r="AK67" s="1" t="s">
        <v>1751</v>
      </c>
      <c r="AL67" s="1" t="s">
        <v>1745</v>
      </c>
      <c r="AM67" s="1" t="s">
        <v>1749</v>
      </c>
      <c r="AN67" s="1" t="s">
        <v>1726</v>
      </c>
      <c r="AO67" s="1" t="s">
        <v>1752</v>
      </c>
      <c r="AP67" s="1" t="s">
        <v>1753</v>
      </c>
      <c r="AQ67" s="1" t="s">
        <v>1754</v>
      </c>
      <c r="AR67" s="1" t="s">
        <v>1755</v>
      </c>
      <c r="AS67" s="1" t="s">
        <v>1756</v>
      </c>
    </row>
    <row r="68" spans="1:45">
      <c r="A68" s="1" t="str">
        <f>INDEX(Data,,MATCH('Euro 2016'!$N$10,Lang,0))</f>
        <v>Belgium</v>
      </c>
      <c r="B68" s="1" t="s">
        <v>1757</v>
      </c>
      <c r="C68" s="1" t="s">
        <v>1758</v>
      </c>
      <c r="D68" s="1" t="s">
        <v>1759</v>
      </c>
      <c r="E68" s="1" t="s">
        <v>1760</v>
      </c>
      <c r="F68" s="1" t="s">
        <v>1761</v>
      </c>
      <c r="G68" s="1" t="s">
        <v>1762</v>
      </c>
      <c r="H68" s="1" t="s">
        <v>1763</v>
      </c>
      <c r="I68" s="1" t="s">
        <v>1764</v>
      </c>
      <c r="J68" s="1" t="s">
        <v>1765</v>
      </c>
      <c r="K68" s="1" t="s">
        <v>1766</v>
      </c>
      <c r="L68" s="1" t="s">
        <v>1767</v>
      </c>
      <c r="M68" s="1" t="s">
        <v>1768</v>
      </c>
      <c r="N68" s="1" t="s">
        <v>1769</v>
      </c>
      <c r="O68" s="1" t="s">
        <v>1757</v>
      </c>
      <c r="P68" s="1" t="s">
        <v>1774</v>
      </c>
      <c r="Q68" s="1" t="s">
        <v>1770</v>
      </c>
      <c r="R68" s="1" t="s">
        <v>1771</v>
      </c>
      <c r="S68" s="1" t="s">
        <v>1768</v>
      </c>
      <c r="T68" s="1" t="s">
        <v>1772</v>
      </c>
      <c r="U68" s="1" t="s">
        <v>1773</v>
      </c>
      <c r="V68" s="1" t="s">
        <v>1757</v>
      </c>
      <c r="W68" s="1" t="s">
        <v>1774</v>
      </c>
      <c r="X68" s="1" t="s">
        <v>1757</v>
      </c>
      <c r="Y68" s="1" t="s">
        <v>1775</v>
      </c>
      <c r="Z68" s="1" t="s">
        <v>1776</v>
      </c>
      <c r="AA68" s="1" t="s">
        <v>1766</v>
      </c>
      <c r="AB68" s="1" t="s">
        <v>1777</v>
      </c>
      <c r="AC68" s="1" t="s">
        <v>1778</v>
      </c>
      <c r="AD68" s="1" t="s">
        <v>1774</v>
      </c>
      <c r="AE68" s="1" t="s">
        <v>1779</v>
      </c>
      <c r="AF68" s="1" t="s">
        <v>1774</v>
      </c>
      <c r="AG68" s="1" t="s">
        <v>1780</v>
      </c>
      <c r="AH68" s="1" t="s">
        <v>1774</v>
      </c>
      <c r="AI68" s="1" t="s">
        <v>1781</v>
      </c>
      <c r="AJ68" s="1" t="s">
        <v>1782</v>
      </c>
      <c r="AK68" s="1" t="s">
        <v>1783</v>
      </c>
      <c r="AL68" s="1" t="s">
        <v>1766</v>
      </c>
      <c r="AM68" s="1" t="s">
        <v>1780</v>
      </c>
      <c r="AN68" s="1" t="s">
        <v>1768</v>
      </c>
      <c r="AO68" s="1" t="s">
        <v>1784</v>
      </c>
      <c r="AP68" s="1" t="s">
        <v>1761</v>
      </c>
      <c r="AQ68" s="1" t="s">
        <v>1785</v>
      </c>
      <c r="AR68" s="1" t="s">
        <v>1786</v>
      </c>
      <c r="AS68" s="1" t="s">
        <v>1787</v>
      </c>
    </row>
    <row r="69" spans="1:45">
      <c r="A69" s="1" t="str">
        <f>INDEX(Data,,MATCH('Euro 2016'!$N$10,Lang,0))</f>
        <v>Sweden</v>
      </c>
      <c r="B69" s="1" t="s">
        <v>1788</v>
      </c>
      <c r="C69" s="1" t="s">
        <v>1789</v>
      </c>
      <c r="D69" s="1" t="s">
        <v>1790</v>
      </c>
      <c r="E69" s="1" t="s">
        <v>1791</v>
      </c>
      <c r="F69" s="1" t="s">
        <v>1792</v>
      </c>
      <c r="G69" s="1" t="s">
        <v>1793</v>
      </c>
      <c r="H69" s="1" t="s">
        <v>1794</v>
      </c>
      <c r="I69" s="1" t="s">
        <v>1795</v>
      </c>
      <c r="J69" s="1" t="s">
        <v>1795</v>
      </c>
      <c r="K69" s="1" t="s">
        <v>1796</v>
      </c>
      <c r="L69" s="1" t="s">
        <v>1797</v>
      </c>
      <c r="M69" s="1" t="s">
        <v>1798</v>
      </c>
      <c r="N69" s="1" t="s">
        <v>1799</v>
      </c>
      <c r="O69" s="1" t="s">
        <v>1788</v>
      </c>
      <c r="P69" s="1" t="s">
        <v>2638</v>
      </c>
      <c r="Q69" s="1" t="s">
        <v>1800</v>
      </c>
      <c r="R69" s="1" t="s">
        <v>1801</v>
      </c>
      <c r="S69" s="1" t="s">
        <v>1802</v>
      </c>
      <c r="T69" s="1" t="s">
        <v>1803</v>
      </c>
      <c r="U69" s="1" t="s">
        <v>1804</v>
      </c>
      <c r="V69" s="1" t="s">
        <v>1805</v>
      </c>
      <c r="W69" s="1" t="s">
        <v>1806</v>
      </c>
      <c r="X69" s="1" t="s">
        <v>1807</v>
      </c>
      <c r="Y69" s="1" t="s">
        <v>1808</v>
      </c>
      <c r="Z69" s="1" t="s">
        <v>1809</v>
      </c>
      <c r="AA69" s="1" t="s">
        <v>1810</v>
      </c>
      <c r="AB69" s="1" t="s">
        <v>1811</v>
      </c>
      <c r="AC69" s="1" t="s">
        <v>1812</v>
      </c>
      <c r="AD69" s="1" t="s">
        <v>1798</v>
      </c>
      <c r="AE69" s="1" t="s">
        <v>1813</v>
      </c>
      <c r="AF69" s="1" t="s">
        <v>1814</v>
      </c>
      <c r="AG69" s="1" t="s">
        <v>1815</v>
      </c>
      <c r="AH69" s="1" t="s">
        <v>1816</v>
      </c>
      <c r="AI69" s="1" t="s">
        <v>1793</v>
      </c>
      <c r="AJ69" s="1" t="s">
        <v>1811</v>
      </c>
      <c r="AK69" s="1" t="s">
        <v>1797</v>
      </c>
      <c r="AL69" s="1" t="s">
        <v>1796</v>
      </c>
      <c r="AM69" s="1" t="s">
        <v>1817</v>
      </c>
      <c r="AN69" s="1" t="s">
        <v>1818</v>
      </c>
      <c r="AO69" s="1" t="s">
        <v>1819</v>
      </c>
      <c r="AP69" s="1" t="s">
        <v>1792</v>
      </c>
      <c r="AQ69" s="1" t="s">
        <v>1820</v>
      </c>
      <c r="AR69" s="1" t="s">
        <v>1821</v>
      </c>
      <c r="AS69" s="1" t="s">
        <v>1822</v>
      </c>
    </row>
    <row r="70" spans="1:45">
      <c r="A70" s="1" t="str">
        <f>INDEX(Data,,MATCH('Euro 2016'!$N$10,Lang,0))</f>
        <v>Russia</v>
      </c>
      <c r="B70" s="1" t="s">
        <v>1823</v>
      </c>
      <c r="C70" s="1" t="s">
        <v>1824</v>
      </c>
      <c r="D70" s="1" t="s">
        <v>1825</v>
      </c>
      <c r="E70" s="1" t="s">
        <v>1826</v>
      </c>
      <c r="F70" s="1" t="s">
        <v>1827</v>
      </c>
      <c r="G70" s="1" t="s">
        <v>1828</v>
      </c>
      <c r="H70" s="1" t="s">
        <v>1829</v>
      </c>
      <c r="I70" s="1" t="s">
        <v>1830</v>
      </c>
      <c r="J70" s="1" t="s">
        <v>1831</v>
      </c>
      <c r="K70" s="1" t="s">
        <v>1832</v>
      </c>
      <c r="L70" s="1" t="s">
        <v>1833</v>
      </c>
      <c r="M70" s="1" t="s">
        <v>1834</v>
      </c>
      <c r="N70" s="1" t="s">
        <v>1834</v>
      </c>
      <c r="O70" s="1" t="s">
        <v>1823</v>
      </c>
      <c r="P70" s="1" t="s">
        <v>2639</v>
      </c>
      <c r="Q70" s="1" t="s">
        <v>1835</v>
      </c>
      <c r="R70" s="1" t="s">
        <v>1836</v>
      </c>
      <c r="S70" s="1" t="s">
        <v>1837</v>
      </c>
      <c r="T70" s="1" t="s">
        <v>1838</v>
      </c>
      <c r="U70" s="1" t="s">
        <v>1839</v>
      </c>
      <c r="V70" s="1" t="s">
        <v>1840</v>
      </c>
      <c r="W70" s="1" t="s">
        <v>1841</v>
      </c>
      <c r="X70" s="1" t="s">
        <v>1842</v>
      </c>
      <c r="Y70" s="1" t="s">
        <v>1823</v>
      </c>
      <c r="Z70" s="1" t="s">
        <v>1843</v>
      </c>
      <c r="AA70" s="1" t="s">
        <v>1832</v>
      </c>
      <c r="AB70" s="1" t="s">
        <v>1844</v>
      </c>
      <c r="AC70" s="1" t="s">
        <v>1845</v>
      </c>
      <c r="AD70" s="1" t="s">
        <v>1837</v>
      </c>
      <c r="AE70" s="1" t="s">
        <v>1846</v>
      </c>
      <c r="AF70" s="1" t="s">
        <v>1847</v>
      </c>
      <c r="AG70" s="1" t="s">
        <v>1829</v>
      </c>
      <c r="AH70" s="1" t="s">
        <v>1841</v>
      </c>
      <c r="AI70" s="1" t="s">
        <v>1848</v>
      </c>
      <c r="AJ70" s="1" t="s">
        <v>1844</v>
      </c>
      <c r="AK70" s="1" t="s">
        <v>1849</v>
      </c>
      <c r="AL70" s="1" t="s">
        <v>1832</v>
      </c>
      <c r="AM70" s="1" t="s">
        <v>1841</v>
      </c>
      <c r="AN70" s="1" t="s">
        <v>1850</v>
      </c>
      <c r="AO70" s="1" t="s">
        <v>1851</v>
      </c>
      <c r="AP70" s="1" t="s">
        <v>1852</v>
      </c>
      <c r="AQ70" s="1" t="s">
        <v>1853</v>
      </c>
      <c r="AR70" s="1" t="s">
        <v>1854</v>
      </c>
      <c r="AS70" s="1" t="s">
        <v>1855</v>
      </c>
    </row>
    <row r="72" spans="1:45">
      <c r="A72" s="1" t="str">
        <f>INDEX(Data,,MATCH('Euro 2016'!$N$10,Lang,0))</f>
        <v>1A</v>
      </c>
      <c r="B72" s="1" t="s">
        <v>1856</v>
      </c>
      <c r="C72" s="1" t="s">
        <v>1856</v>
      </c>
      <c r="D72" s="1" t="s">
        <v>1856</v>
      </c>
      <c r="E72" s="1" t="s">
        <v>1856</v>
      </c>
      <c r="F72" s="1" t="s">
        <v>1856</v>
      </c>
      <c r="G72" s="1" t="s">
        <v>1856</v>
      </c>
      <c r="H72" s="1" t="s">
        <v>1856</v>
      </c>
      <c r="I72" s="1" t="s">
        <v>1856</v>
      </c>
      <c r="J72" s="1" t="s">
        <v>1856</v>
      </c>
      <c r="K72" s="1" t="s">
        <v>1856</v>
      </c>
      <c r="L72" s="1" t="s">
        <v>1856</v>
      </c>
      <c r="M72" s="1" t="s">
        <v>1856</v>
      </c>
      <c r="N72" s="1" t="s">
        <v>1857</v>
      </c>
      <c r="O72" s="1" t="s">
        <v>1856</v>
      </c>
      <c r="P72" s="1" t="s">
        <v>1857</v>
      </c>
      <c r="Q72" s="1" t="s">
        <v>1856</v>
      </c>
      <c r="R72" s="1" t="s">
        <v>1856</v>
      </c>
      <c r="S72" s="1" t="s">
        <v>1856</v>
      </c>
      <c r="T72" s="1" t="s">
        <v>1856</v>
      </c>
      <c r="U72" s="1" t="s">
        <v>1856</v>
      </c>
      <c r="V72" s="1" t="s">
        <v>1856</v>
      </c>
      <c r="W72" s="1" t="s">
        <v>1856</v>
      </c>
      <c r="X72" s="1" t="s">
        <v>1856</v>
      </c>
      <c r="Y72" s="1" t="s">
        <v>1856</v>
      </c>
      <c r="Z72" s="1" t="s">
        <v>1858</v>
      </c>
      <c r="AA72" s="1" t="s">
        <v>1856</v>
      </c>
      <c r="AB72" s="1" t="s">
        <v>1856</v>
      </c>
      <c r="AC72" s="1" t="s">
        <v>1856</v>
      </c>
      <c r="AD72" s="1" t="s">
        <v>1856</v>
      </c>
      <c r="AE72" s="1" t="s">
        <v>1859</v>
      </c>
      <c r="AF72" s="1" t="s">
        <v>1856</v>
      </c>
      <c r="AG72" s="1" t="s">
        <v>1856</v>
      </c>
      <c r="AH72" s="1" t="s">
        <v>1856</v>
      </c>
      <c r="AI72" s="1" t="s">
        <v>1856</v>
      </c>
      <c r="AJ72" s="1" t="s">
        <v>1856</v>
      </c>
      <c r="AK72" s="1" t="s">
        <v>1856</v>
      </c>
      <c r="AL72" s="1" t="s">
        <v>1856</v>
      </c>
      <c r="AM72" s="1" t="s">
        <v>1856</v>
      </c>
      <c r="AN72" s="1" t="s">
        <v>1856</v>
      </c>
      <c r="AO72" s="1" t="s">
        <v>1860</v>
      </c>
      <c r="AP72" s="1" t="s">
        <v>1857</v>
      </c>
      <c r="AQ72" s="1" t="s">
        <v>1856</v>
      </c>
      <c r="AR72" s="1" t="s">
        <v>1856</v>
      </c>
      <c r="AS72" s="1" t="s">
        <v>1861</v>
      </c>
    </row>
    <row r="73" spans="1:45">
      <c r="A73" s="1" t="str">
        <f>INDEX(Data,,MATCH('Euro 2016'!$N$10,Lang,0))</f>
        <v>2A</v>
      </c>
      <c r="B73" s="1" t="s">
        <v>1862</v>
      </c>
      <c r="C73" s="1" t="s">
        <v>1862</v>
      </c>
      <c r="D73" s="1" t="s">
        <v>1862</v>
      </c>
      <c r="E73" s="1" t="s">
        <v>1862</v>
      </c>
      <c r="F73" s="1" t="s">
        <v>1862</v>
      </c>
      <c r="G73" s="1" t="s">
        <v>1862</v>
      </c>
      <c r="H73" s="1" t="s">
        <v>1862</v>
      </c>
      <c r="I73" s="1" t="s">
        <v>1862</v>
      </c>
      <c r="J73" s="1" t="s">
        <v>1862</v>
      </c>
      <c r="K73" s="1" t="s">
        <v>1862</v>
      </c>
      <c r="L73" s="1" t="s">
        <v>1862</v>
      </c>
      <c r="M73" s="1" t="s">
        <v>1862</v>
      </c>
      <c r="N73" s="1" t="s">
        <v>1863</v>
      </c>
      <c r="O73" s="1" t="s">
        <v>1862</v>
      </c>
      <c r="P73" s="1" t="s">
        <v>1863</v>
      </c>
      <c r="Q73" s="1" t="s">
        <v>1862</v>
      </c>
      <c r="R73" s="1" t="s">
        <v>1862</v>
      </c>
      <c r="S73" s="1" t="s">
        <v>1862</v>
      </c>
      <c r="T73" s="1" t="s">
        <v>1862</v>
      </c>
      <c r="U73" s="1" t="s">
        <v>1862</v>
      </c>
      <c r="V73" s="1" t="s">
        <v>1862</v>
      </c>
      <c r="W73" s="1" t="s">
        <v>1862</v>
      </c>
      <c r="X73" s="1" t="s">
        <v>1862</v>
      </c>
      <c r="Y73" s="1" t="s">
        <v>1862</v>
      </c>
      <c r="Z73" s="1" t="s">
        <v>1864</v>
      </c>
      <c r="AA73" s="1" t="s">
        <v>1862</v>
      </c>
      <c r="AB73" s="1" t="s">
        <v>1862</v>
      </c>
      <c r="AC73" s="1" t="s">
        <v>1862</v>
      </c>
      <c r="AD73" s="1" t="s">
        <v>1862</v>
      </c>
      <c r="AE73" s="1" t="s">
        <v>1865</v>
      </c>
      <c r="AF73" s="1" t="s">
        <v>1862</v>
      </c>
      <c r="AG73" s="1" t="s">
        <v>1862</v>
      </c>
      <c r="AH73" s="1" t="s">
        <v>1862</v>
      </c>
      <c r="AI73" s="1" t="s">
        <v>1862</v>
      </c>
      <c r="AJ73" s="1" t="s">
        <v>1862</v>
      </c>
      <c r="AK73" s="1" t="s">
        <v>1862</v>
      </c>
      <c r="AL73" s="1" t="s">
        <v>1862</v>
      </c>
      <c r="AM73" s="1" t="s">
        <v>1862</v>
      </c>
      <c r="AN73" s="1" t="s">
        <v>1862</v>
      </c>
      <c r="AO73" s="1" t="s">
        <v>1866</v>
      </c>
      <c r="AP73" s="1" t="s">
        <v>1863</v>
      </c>
      <c r="AQ73" s="1" t="s">
        <v>1862</v>
      </c>
      <c r="AR73" s="1" t="s">
        <v>1862</v>
      </c>
      <c r="AS73" s="1" t="s">
        <v>1867</v>
      </c>
    </row>
    <row r="74" spans="1:45">
      <c r="A74" s="1" t="str">
        <f>INDEX(Data,,MATCH('Euro 2016'!$N$10,Lang,0))</f>
        <v>1B</v>
      </c>
      <c r="B74" s="1" t="s">
        <v>1868</v>
      </c>
      <c r="C74" s="1" t="s">
        <v>1868</v>
      </c>
      <c r="D74" s="1" t="s">
        <v>1868</v>
      </c>
      <c r="E74" s="1" t="s">
        <v>1868</v>
      </c>
      <c r="F74" s="1" t="s">
        <v>1868</v>
      </c>
      <c r="G74" s="1" t="s">
        <v>1868</v>
      </c>
      <c r="H74" s="1" t="s">
        <v>1868</v>
      </c>
      <c r="I74" s="1" t="s">
        <v>1868</v>
      </c>
      <c r="J74" s="1" t="s">
        <v>1868</v>
      </c>
      <c r="K74" s="1" t="s">
        <v>1868</v>
      </c>
      <c r="L74" s="1" t="s">
        <v>1868</v>
      </c>
      <c r="M74" s="1" t="s">
        <v>1868</v>
      </c>
      <c r="N74" s="1" t="s">
        <v>1869</v>
      </c>
      <c r="O74" s="1" t="s">
        <v>1868</v>
      </c>
      <c r="P74" s="1" t="s">
        <v>1869</v>
      </c>
      <c r="Q74" s="1" t="s">
        <v>1868</v>
      </c>
      <c r="R74" s="1" t="s">
        <v>1868</v>
      </c>
      <c r="S74" s="1" t="s">
        <v>1868</v>
      </c>
      <c r="T74" s="1" t="s">
        <v>1868</v>
      </c>
      <c r="U74" s="1" t="s">
        <v>1868</v>
      </c>
      <c r="V74" s="1" t="s">
        <v>1868</v>
      </c>
      <c r="W74" s="1" t="s">
        <v>1868</v>
      </c>
      <c r="X74" s="1" t="s">
        <v>1868</v>
      </c>
      <c r="Y74" s="1" t="s">
        <v>1868</v>
      </c>
      <c r="Z74" s="1" t="s">
        <v>1870</v>
      </c>
      <c r="AA74" s="1" t="s">
        <v>1868</v>
      </c>
      <c r="AB74" s="1" t="s">
        <v>1868</v>
      </c>
      <c r="AC74" s="1" t="s">
        <v>1868</v>
      </c>
      <c r="AD74" s="1" t="s">
        <v>1868</v>
      </c>
      <c r="AE74" s="1" t="s">
        <v>1871</v>
      </c>
      <c r="AF74" s="1" t="s">
        <v>1868</v>
      </c>
      <c r="AG74" s="1" t="s">
        <v>1868</v>
      </c>
      <c r="AH74" s="1" t="s">
        <v>1868</v>
      </c>
      <c r="AI74" s="1" t="s">
        <v>1868</v>
      </c>
      <c r="AJ74" s="1" t="s">
        <v>1868</v>
      </c>
      <c r="AK74" s="1" t="s">
        <v>1868</v>
      </c>
      <c r="AL74" s="1" t="s">
        <v>1868</v>
      </c>
      <c r="AM74" s="1" t="s">
        <v>1868</v>
      </c>
      <c r="AN74" s="1" t="s">
        <v>1868</v>
      </c>
      <c r="AO74" s="1" t="s">
        <v>1872</v>
      </c>
      <c r="AP74" s="1" t="s">
        <v>1869</v>
      </c>
      <c r="AQ74" s="1" t="s">
        <v>1868</v>
      </c>
      <c r="AR74" s="1" t="s">
        <v>1868</v>
      </c>
      <c r="AS74" s="1" t="s">
        <v>1873</v>
      </c>
    </row>
    <row r="75" spans="1:45">
      <c r="A75" s="1" t="str">
        <f>INDEX(Data,,MATCH('Euro 2016'!$N$10,Lang,0))</f>
        <v>2B</v>
      </c>
      <c r="B75" s="1" t="s">
        <v>1874</v>
      </c>
      <c r="C75" s="1" t="s">
        <v>1874</v>
      </c>
      <c r="D75" s="1" t="s">
        <v>1874</v>
      </c>
      <c r="E75" s="1" t="s">
        <v>1874</v>
      </c>
      <c r="F75" s="1" t="s">
        <v>1874</v>
      </c>
      <c r="G75" s="1" t="s">
        <v>1874</v>
      </c>
      <c r="H75" s="1" t="s">
        <v>1874</v>
      </c>
      <c r="I75" s="1" t="s">
        <v>1874</v>
      </c>
      <c r="J75" s="1" t="s">
        <v>1874</v>
      </c>
      <c r="K75" s="1" t="s">
        <v>1874</v>
      </c>
      <c r="L75" s="1" t="s">
        <v>1874</v>
      </c>
      <c r="M75" s="1" t="s">
        <v>1874</v>
      </c>
      <c r="N75" s="1" t="s">
        <v>1875</v>
      </c>
      <c r="O75" s="1" t="s">
        <v>1874</v>
      </c>
      <c r="P75" s="1" t="s">
        <v>1875</v>
      </c>
      <c r="Q75" s="1" t="s">
        <v>1874</v>
      </c>
      <c r="R75" s="1" t="s">
        <v>1874</v>
      </c>
      <c r="S75" s="1" t="s">
        <v>1874</v>
      </c>
      <c r="T75" s="1" t="s">
        <v>1874</v>
      </c>
      <c r="U75" s="1" t="s">
        <v>1874</v>
      </c>
      <c r="V75" s="1" t="s">
        <v>1874</v>
      </c>
      <c r="W75" s="1" t="s">
        <v>1874</v>
      </c>
      <c r="X75" s="1" t="s">
        <v>1874</v>
      </c>
      <c r="Y75" s="1" t="s">
        <v>1874</v>
      </c>
      <c r="Z75" s="1" t="s">
        <v>1876</v>
      </c>
      <c r="AA75" s="1" t="s">
        <v>1874</v>
      </c>
      <c r="AB75" s="1" t="s">
        <v>1874</v>
      </c>
      <c r="AC75" s="1" t="s">
        <v>1874</v>
      </c>
      <c r="AD75" s="1" t="s">
        <v>1874</v>
      </c>
      <c r="AE75" s="1" t="s">
        <v>1877</v>
      </c>
      <c r="AF75" s="1" t="s">
        <v>1874</v>
      </c>
      <c r="AG75" s="1" t="s">
        <v>1874</v>
      </c>
      <c r="AH75" s="1" t="s">
        <v>1874</v>
      </c>
      <c r="AI75" s="1" t="s">
        <v>1874</v>
      </c>
      <c r="AJ75" s="1" t="s">
        <v>1874</v>
      </c>
      <c r="AK75" s="1" t="s">
        <v>1874</v>
      </c>
      <c r="AL75" s="1" t="s">
        <v>1874</v>
      </c>
      <c r="AM75" s="1" t="s">
        <v>1874</v>
      </c>
      <c r="AN75" s="1" t="s">
        <v>1874</v>
      </c>
      <c r="AO75" s="1" t="s">
        <v>1878</v>
      </c>
      <c r="AP75" s="1" t="s">
        <v>1875</v>
      </c>
      <c r="AQ75" s="1" t="s">
        <v>1874</v>
      </c>
      <c r="AR75" s="1" t="s">
        <v>1874</v>
      </c>
      <c r="AS75" s="1" t="s">
        <v>1879</v>
      </c>
    </row>
    <row r="76" spans="1:45">
      <c r="A76" s="1" t="str">
        <f>INDEX(Data,,MATCH('Euro 2016'!$N$10,Lang,0))</f>
        <v>1C</v>
      </c>
      <c r="B76" s="1" t="s">
        <v>1880</v>
      </c>
      <c r="C76" s="1" t="s">
        <v>1880</v>
      </c>
      <c r="D76" s="1" t="s">
        <v>1880</v>
      </c>
      <c r="E76" s="1" t="s">
        <v>1880</v>
      </c>
      <c r="F76" s="1" t="s">
        <v>1880</v>
      </c>
      <c r="G76" s="1" t="s">
        <v>1880</v>
      </c>
      <c r="H76" s="1" t="s">
        <v>1880</v>
      </c>
      <c r="I76" s="1" t="s">
        <v>1880</v>
      </c>
      <c r="J76" s="1" t="s">
        <v>1880</v>
      </c>
      <c r="K76" s="1" t="s">
        <v>1880</v>
      </c>
      <c r="L76" s="1" t="s">
        <v>1880</v>
      </c>
      <c r="M76" s="1" t="s">
        <v>1880</v>
      </c>
      <c r="N76" s="1" t="s">
        <v>1881</v>
      </c>
      <c r="O76" s="1" t="s">
        <v>1880</v>
      </c>
      <c r="P76" s="1" t="s">
        <v>1881</v>
      </c>
      <c r="Q76" s="1" t="s">
        <v>1880</v>
      </c>
      <c r="R76" s="1" t="s">
        <v>1880</v>
      </c>
      <c r="S76" s="1" t="s">
        <v>1880</v>
      </c>
      <c r="T76" s="1" t="s">
        <v>1882</v>
      </c>
      <c r="U76" s="1" t="s">
        <v>1880</v>
      </c>
      <c r="V76" s="1" t="s">
        <v>1880</v>
      </c>
      <c r="W76" s="1" t="s">
        <v>1880</v>
      </c>
      <c r="X76" s="1" t="s">
        <v>1880</v>
      </c>
      <c r="Y76" s="1" t="s">
        <v>1880</v>
      </c>
      <c r="Z76" s="1" t="s">
        <v>1883</v>
      </c>
      <c r="AA76" s="1" t="s">
        <v>1880</v>
      </c>
      <c r="AB76" s="1" t="s">
        <v>1880</v>
      </c>
      <c r="AC76" s="1" t="s">
        <v>1884</v>
      </c>
      <c r="AD76" s="1" t="s">
        <v>1880</v>
      </c>
      <c r="AE76" s="1" t="s">
        <v>1885</v>
      </c>
      <c r="AF76" s="1" t="s">
        <v>1880</v>
      </c>
      <c r="AG76" s="1" t="s">
        <v>1880</v>
      </c>
      <c r="AH76" s="1" t="s">
        <v>1880</v>
      </c>
      <c r="AI76" s="1" t="s">
        <v>1880</v>
      </c>
      <c r="AJ76" s="1" t="s">
        <v>1880</v>
      </c>
      <c r="AK76" s="1" t="s">
        <v>1880</v>
      </c>
      <c r="AL76" s="1" t="s">
        <v>1880</v>
      </c>
      <c r="AM76" s="1" t="s">
        <v>1880</v>
      </c>
      <c r="AN76" s="1" t="s">
        <v>1880</v>
      </c>
      <c r="AO76" s="1" t="s">
        <v>1886</v>
      </c>
      <c r="AP76" s="1" t="s">
        <v>1881</v>
      </c>
      <c r="AQ76" s="1" t="s">
        <v>1880</v>
      </c>
      <c r="AR76" s="1" t="s">
        <v>1880</v>
      </c>
      <c r="AS76" s="1" t="s">
        <v>1887</v>
      </c>
    </row>
    <row r="77" spans="1:45">
      <c r="A77" s="1" t="str">
        <f>INDEX(Data,,MATCH('Euro 2016'!$N$10,Lang,0))</f>
        <v>2C</v>
      </c>
      <c r="B77" s="1" t="s">
        <v>1888</v>
      </c>
      <c r="C77" s="1" t="s">
        <v>1888</v>
      </c>
      <c r="D77" s="1" t="s">
        <v>1888</v>
      </c>
      <c r="E77" s="1" t="s">
        <v>1888</v>
      </c>
      <c r="F77" s="1" t="s">
        <v>1888</v>
      </c>
      <c r="G77" s="1" t="s">
        <v>1888</v>
      </c>
      <c r="H77" s="1" t="s">
        <v>1888</v>
      </c>
      <c r="I77" s="1" t="s">
        <v>1888</v>
      </c>
      <c r="J77" s="1" t="s">
        <v>1888</v>
      </c>
      <c r="K77" s="1" t="s">
        <v>1888</v>
      </c>
      <c r="L77" s="1" t="s">
        <v>1888</v>
      </c>
      <c r="M77" s="1" t="s">
        <v>1888</v>
      </c>
      <c r="N77" s="1" t="s">
        <v>1889</v>
      </c>
      <c r="O77" s="1" t="s">
        <v>1888</v>
      </c>
      <c r="P77" s="1" t="s">
        <v>1889</v>
      </c>
      <c r="Q77" s="1" t="s">
        <v>1888</v>
      </c>
      <c r="R77" s="1" t="s">
        <v>1888</v>
      </c>
      <c r="S77" s="1" t="s">
        <v>1888</v>
      </c>
      <c r="T77" s="1" t="s">
        <v>1890</v>
      </c>
      <c r="U77" s="1" t="s">
        <v>1888</v>
      </c>
      <c r="V77" s="1" t="s">
        <v>1888</v>
      </c>
      <c r="W77" s="1" t="s">
        <v>1888</v>
      </c>
      <c r="X77" s="1" t="s">
        <v>1888</v>
      </c>
      <c r="Y77" s="1" t="s">
        <v>1888</v>
      </c>
      <c r="Z77" s="1" t="s">
        <v>1891</v>
      </c>
      <c r="AA77" s="1" t="s">
        <v>1888</v>
      </c>
      <c r="AB77" s="1" t="s">
        <v>1888</v>
      </c>
      <c r="AC77" s="1" t="s">
        <v>1892</v>
      </c>
      <c r="AD77" s="1" t="s">
        <v>1888</v>
      </c>
      <c r="AE77" s="1" t="s">
        <v>1893</v>
      </c>
      <c r="AF77" s="1" t="s">
        <v>1888</v>
      </c>
      <c r="AG77" s="1" t="s">
        <v>1888</v>
      </c>
      <c r="AH77" s="1" t="s">
        <v>1888</v>
      </c>
      <c r="AI77" s="1" t="s">
        <v>1888</v>
      </c>
      <c r="AJ77" s="1" t="s">
        <v>1888</v>
      </c>
      <c r="AK77" s="1" t="s">
        <v>1888</v>
      </c>
      <c r="AL77" s="1" t="s">
        <v>1888</v>
      </c>
      <c r="AM77" s="1" t="s">
        <v>1888</v>
      </c>
      <c r="AN77" s="1" t="s">
        <v>1888</v>
      </c>
      <c r="AO77" s="1" t="s">
        <v>1894</v>
      </c>
      <c r="AP77" s="1" t="s">
        <v>1889</v>
      </c>
      <c r="AQ77" s="1" t="s">
        <v>1888</v>
      </c>
      <c r="AR77" s="1" t="s">
        <v>1888</v>
      </c>
      <c r="AS77" s="1" t="s">
        <v>1895</v>
      </c>
    </row>
    <row r="78" spans="1:45">
      <c r="A78" s="1" t="str">
        <f>INDEX(Data,,MATCH('Euro 2016'!$N$10,Lang,0))</f>
        <v>1D</v>
      </c>
      <c r="B78" s="1" t="s">
        <v>1896</v>
      </c>
      <c r="C78" s="1" t="s">
        <v>1896</v>
      </c>
      <c r="D78" s="1" t="s">
        <v>1896</v>
      </c>
      <c r="E78" s="1" t="s">
        <v>1896</v>
      </c>
      <c r="F78" s="1" t="s">
        <v>1896</v>
      </c>
      <c r="G78" s="1" t="s">
        <v>1896</v>
      </c>
      <c r="H78" s="1" t="s">
        <v>1896</v>
      </c>
      <c r="I78" s="1" t="s">
        <v>1896</v>
      </c>
      <c r="J78" s="1" t="s">
        <v>1896</v>
      </c>
      <c r="K78" s="1" t="s">
        <v>1896</v>
      </c>
      <c r="L78" s="1" t="s">
        <v>1896</v>
      </c>
      <c r="M78" s="1" t="s">
        <v>1896</v>
      </c>
      <c r="N78" s="1" t="s">
        <v>1897</v>
      </c>
      <c r="O78" s="1" t="s">
        <v>1896</v>
      </c>
      <c r="P78" s="1" t="s">
        <v>1897</v>
      </c>
      <c r="Q78" s="1" t="s">
        <v>1896</v>
      </c>
      <c r="R78" s="1" t="s">
        <v>1896</v>
      </c>
      <c r="S78" s="1" t="s">
        <v>1896</v>
      </c>
      <c r="T78" s="1" t="s">
        <v>1898</v>
      </c>
      <c r="U78" s="1" t="s">
        <v>1896</v>
      </c>
      <c r="V78" s="1" t="s">
        <v>1896</v>
      </c>
      <c r="W78" s="1" t="s">
        <v>1896</v>
      </c>
      <c r="X78" s="1" t="s">
        <v>1896</v>
      </c>
      <c r="Y78" s="1" t="s">
        <v>1896</v>
      </c>
      <c r="Z78" s="1" t="s">
        <v>1899</v>
      </c>
      <c r="AA78" s="1" t="s">
        <v>1896</v>
      </c>
      <c r="AB78" s="1" t="s">
        <v>1896</v>
      </c>
      <c r="AC78" s="1" t="s">
        <v>1896</v>
      </c>
      <c r="AD78" s="1" t="s">
        <v>1896</v>
      </c>
      <c r="AE78" s="1" t="s">
        <v>1900</v>
      </c>
      <c r="AF78" s="1" t="s">
        <v>1896</v>
      </c>
      <c r="AG78" s="1" t="s">
        <v>1896</v>
      </c>
      <c r="AH78" s="1" t="s">
        <v>1896</v>
      </c>
      <c r="AI78" s="1" t="s">
        <v>1896</v>
      </c>
      <c r="AJ78" s="1" t="s">
        <v>1896</v>
      </c>
      <c r="AK78" s="1" t="s">
        <v>1896</v>
      </c>
      <c r="AL78" s="1" t="s">
        <v>1896</v>
      </c>
      <c r="AM78" s="1" t="s">
        <v>1896</v>
      </c>
      <c r="AN78" s="1" t="s">
        <v>1896</v>
      </c>
      <c r="AO78" s="1" t="s">
        <v>1901</v>
      </c>
      <c r="AP78" s="1" t="s">
        <v>1897</v>
      </c>
      <c r="AQ78" s="1" t="s">
        <v>1896</v>
      </c>
      <c r="AR78" s="1" t="s">
        <v>1896</v>
      </c>
      <c r="AS78" s="1" t="s">
        <v>1902</v>
      </c>
    </row>
    <row r="79" spans="1:45">
      <c r="A79" s="1" t="str">
        <f>INDEX(Data,,MATCH('Euro 2016'!$N$10,Lang,0))</f>
        <v>2D</v>
      </c>
      <c r="B79" s="1" t="s">
        <v>1903</v>
      </c>
      <c r="C79" s="1" t="s">
        <v>1903</v>
      </c>
      <c r="D79" s="1" t="s">
        <v>1903</v>
      </c>
      <c r="E79" s="1" t="s">
        <v>1903</v>
      </c>
      <c r="F79" s="1" t="s">
        <v>1903</v>
      </c>
      <c r="G79" s="1" t="s">
        <v>1903</v>
      </c>
      <c r="H79" s="1" t="s">
        <v>1903</v>
      </c>
      <c r="I79" s="1" t="s">
        <v>1903</v>
      </c>
      <c r="J79" s="1" t="s">
        <v>1903</v>
      </c>
      <c r="K79" s="1" t="s">
        <v>1903</v>
      </c>
      <c r="L79" s="1" t="s">
        <v>1903</v>
      </c>
      <c r="M79" s="1" t="s">
        <v>1903</v>
      </c>
      <c r="N79" s="1" t="s">
        <v>1904</v>
      </c>
      <c r="O79" s="1" t="s">
        <v>1903</v>
      </c>
      <c r="P79" s="1" t="s">
        <v>1904</v>
      </c>
      <c r="Q79" s="1" t="s">
        <v>1903</v>
      </c>
      <c r="R79" s="1" t="s">
        <v>1903</v>
      </c>
      <c r="S79" s="1" t="s">
        <v>1903</v>
      </c>
      <c r="T79" s="1" t="s">
        <v>1905</v>
      </c>
      <c r="U79" s="1" t="s">
        <v>1903</v>
      </c>
      <c r="V79" s="1" t="s">
        <v>1903</v>
      </c>
      <c r="W79" s="1" t="s">
        <v>1903</v>
      </c>
      <c r="X79" s="1" t="s">
        <v>1903</v>
      </c>
      <c r="Y79" s="1" t="s">
        <v>1903</v>
      </c>
      <c r="Z79" s="1" t="s">
        <v>1906</v>
      </c>
      <c r="AA79" s="1" t="s">
        <v>1903</v>
      </c>
      <c r="AB79" s="1" t="s">
        <v>1903</v>
      </c>
      <c r="AC79" s="1" t="s">
        <v>1903</v>
      </c>
      <c r="AD79" s="1" t="s">
        <v>1903</v>
      </c>
      <c r="AE79" s="1" t="s">
        <v>1907</v>
      </c>
      <c r="AF79" s="1" t="s">
        <v>1903</v>
      </c>
      <c r="AG79" s="1" t="s">
        <v>1903</v>
      </c>
      <c r="AH79" s="1" t="s">
        <v>1903</v>
      </c>
      <c r="AI79" s="1" t="s">
        <v>1903</v>
      </c>
      <c r="AJ79" s="1" t="s">
        <v>1903</v>
      </c>
      <c r="AK79" s="1" t="s">
        <v>1903</v>
      </c>
      <c r="AL79" s="1" t="s">
        <v>1903</v>
      </c>
      <c r="AM79" s="1" t="s">
        <v>1903</v>
      </c>
      <c r="AN79" s="1" t="s">
        <v>1903</v>
      </c>
      <c r="AO79" s="1" t="s">
        <v>1908</v>
      </c>
      <c r="AP79" s="1" t="s">
        <v>1904</v>
      </c>
      <c r="AQ79" s="1" t="s">
        <v>1903</v>
      </c>
      <c r="AR79" s="1" t="s">
        <v>1903</v>
      </c>
      <c r="AS79" s="1" t="s">
        <v>1909</v>
      </c>
    </row>
    <row r="80" spans="1:45">
      <c r="A80" s="1" t="str">
        <f>INDEX(Data,,MATCH('Euro 2016'!$N$10,Lang,0))</f>
        <v>1E</v>
      </c>
      <c r="B80" s="1" t="s">
        <v>1910</v>
      </c>
      <c r="C80" s="1" t="s">
        <v>1910</v>
      </c>
      <c r="D80" s="1" t="s">
        <v>1910</v>
      </c>
      <c r="E80" s="1" t="s">
        <v>1910</v>
      </c>
      <c r="F80" s="1" t="s">
        <v>1910</v>
      </c>
      <c r="G80" s="1" t="s">
        <v>1910</v>
      </c>
      <c r="H80" s="1" t="s">
        <v>1910</v>
      </c>
      <c r="I80" s="1" t="s">
        <v>1910</v>
      </c>
      <c r="J80" s="1" t="s">
        <v>1910</v>
      </c>
      <c r="K80" s="1" t="s">
        <v>1910</v>
      </c>
      <c r="L80" s="1" t="s">
        <v>1910</v>
      </c>
      <c r="M80" s="1" t="s">
        <v>1910</v>
      </c>
      <c r="N80" s="1" t="s">
        <v>1911</v>
      </c>
      <c r="O80" s="1" t="s">
        <v>1910</v>
      </c>
      <c r="P80" s="1" t="s">
        <v>1911</v>
      </c>
      <c r="Q80" s="1" t="s">
        <v>1910</v>
      </c>
      <c r="R80" s="1" t="s">
        <v>1910</v>
      </c>
      <c r="S80" s="1" t="s">
        <v>1910</v>
      </c>
      <c r="T80" s="1" t="s">
        <v>1912</v>
      </c>
      <c r="U80" s="1" t="s">
        <v>1910</v>
      </c>
      <c r="V80" s="1" t="s">
        <v>1910</v>
      </c>
      <c r="W80" s="1" t="s">
        <v>1910</v>
      </c>
      <c r="X80" s="1" t="s">
        <v>1910</v>
      </c>
      <c r="Y80" s="1" t="s">
        <v>1910</v>
      </c>
      <c r="Z80" s="1" t="s">
        <v>1913</v>
      </c>
      <c r="AA80" s="1" t="s">
        <v>1910</v>
      </c>
      <c r="AB80" s="1" t="s">
        <v>1910</v>
      </c>
      <c r="AC80" s="1" t="s">
        <v>1910</v>
      </c>
      <c r="AD80" s="1" t="s">
        <v>1910</v>
      </c>
      <c r="AE80" s="1" t="s">
        <v>1914</v>
      </c>
      <c r="AF80" s="1" t="s">
        <v>1910</v>
      </c>
      <c r="AG80" s="1" t="s">
        <v>1910</v>
      </c>
      <c r="AH80" s="1" t="s">
        <v>1910</v>
      </c>
      <c r="AI80" s="1" t="s">
        <v>1910</v>
      </c>
      <c r="AJ80" s="1" t="s">
        <v>1910</v>
      </c>
      <c r="AK80" s="1" t="s">
        <v>1910</v>
      </c>
      <c r="AL80" s="1" t="s">
        <v>1910</v>
      </c>
      <c r="AM80" s="1" t="s">
        <v>1910</v>
      </c>
      <c r="AN80" s="1" t="s">
        <v>1910</v>
      </c>
      <c r="AO80" s="1" t="s">
        <v>1915</v>
      </c>
      <c r="AP80" s="1" t="s">
        <v>1911</v>
      </c>
      <c r="AQ80" s="1" t="s">
        <v>1910</v>
      </c>
      <c r="AR80" s="1" t="s">
        <v>1910</v>
      </c>
      <c r="AS80" s="1" t="s">
        <v>1916</v>
      </c>
    </row>
    <row r="81" spans="1:45">
      <c r="A81" s="1" t="str">
        <f>INDEX(Data,,MATCH('Euro 2016'!$N$10,Lang,0))</f>
        <v>2E</v>
      </c>
      <c r="B81" s="1" t="s">
        <v>1917</v>
      </c>
      <c r="C81" s="1" t="s">
        <v>1917</v>
      </c>
      <c r="D81" s="1" t="s">
        <v>1917</v>
      </c>
      <c r="E81" s="1" t="s">
        <v>1917</v>
      </c>
      <c r="F81" s="1" t="s">
        <v>1917</v>
      </c>
      <c r="G81" s="1" t="s">
        <v>1917</v>
      </c>
      <c r="H81" s="1" t="s">
        <v>1917</v>
      </c>
      <c r="I81" s="1" t="s">
        <v>1917</v>
      </c>
      <c r="J81" s="1" t="s">
        <v>1917</v>
      </c>
      <c r="K81" s="1" t="s">
        <v>1917</v>
      </c>
      <c r="L81" s="1" t="s">
        <v>1917</v>
      </c>
      <c r="M81" s="1" t="s">
        <v>1917</v>
      </c>
      <c r="N81" s="1" t="s">
        <v>1918</v>
      </c>
      <c r="O81" s="1" t="s">
        <v>1917</v>
      </c>
      <c r="P81" s="1" t="s">
        <v>1918</v>
      </c>
      <c r="Q81" s="1" t="s">
        <v>1917</v>
      </c>
      <c r="R81" s="1" t="s">
        <v>1917</v>
      </c>
      <c r="S81" s="1" t="s">
        <v>1917</v>
      </c>
      <c r="T81" s="1" t="s">
        <v>1919</v>
      </c>
      <c r="U81" s="1" t="s">
        <v>1917</v>
      </c>
      <c r="V81" s="1" t="s">
        <v>1917</v>
      </c>
      <c r="W81" s="1" t="s">
        <v>1917</v>
      </c>
      <c r="X81" s="1" t="s">
        <v>1917</v>
      </c>
      <c r="Y81" s="1" t="s">
        <v>1917</v>
      </c>
      <c r="Z81" s="1" t="s">
        <v>1920</v>
      </c>
      <c r="AA81" s="1" t="s">
        <v>1917</v>
      </c>
      <c r="AB81" s="1" t="s">
        <v>1917</v>
      </c>
      <c r="AC81" s="1" t="s">
        <v>1917</v>
      </c>
      <c r="AD81" s="1" t="s">
        <v>1917</v>
      </c>
      <c r="AE81" s="1" t="s">
        <v>1921</v>
      </c>
      <c r="AF81" s="1" t="s">
        <v>1917</v>
      </c>
      <c r="AG81" s="1" t="s">
        <v>1917</v>
      </c>
      <c r="AH81" s="1" t="s">
        <v>1917</v>
      </c>
      <c r="AI81" s="1" t="s">
        <v>1917</v>
      </c>
      <c r="AJ81" s="1" t="s">
        <v>1917</v>
      </c>
      <c r="AK81" s="1" t="s">
        <v>1917</v>
      </c>
      <c r="AL81" s="1" t="s">
        <v>1917</v>
      </c>
      <c r="AM81" s="1" t="s">
        <v>1917</v>
      </c>
      <c r="AN81" s="1" t="s">
        <v>1917</v>
      </c>
      <c r="AO81" s="1" t="s">
        <v>1922</v>
      </c>
      <c r="AP81" s="1" t="s">
        <v>1918</v>
      </c>
      <c r="AQ81" s="1" t="s">
        <v>1917</v>
      </c>
      <c r="AR81" s="1" t="s">
        <v>1917</v>
      </c>
      <c r="AS81" s="1" t="s">
        <v>1923</v>
      </c>
    </row>
    <row r="82" spans="1:45">
      <c r="A82" s="1" t="str">
        <f>INDEX(Data,,MATCH('Euro 2016'!$N$10,Lang,0))</f>
        <v>1F</v>
      </c>
      <c r="B82" s="1" t="s">
        <v>1924</v>
      </c>
      <c r="C82" s="1" t="s">
        <v>1924</v>
      </c>
      <c r="D82" s="1" t="s">
        <v>1924</v>
      </c>
      <c r="E82" s="1" t="s">
        <v>1924</v>
      </c>
      <c r="F82" s="1" t="s">
        <v>1924</v>
      </c>
      <c r="G82" s="1" t="s">
        <v>1924</v>
      </c>
      <c r="H82" s="1" t="s">
        <v>1924</v>
      </c>
      <c r="I82" s="1" t="s">
        <v>1924</v>
      </c>
      <c r="J82" s="1" t="s">
        <v>1924</v>
      </c>
      <c r="K82" s="1" t="s">
        <v>1924</v>
      </c>
      <c r="L82" s="1" t="s">
        <v>1924</v>
      </c>
      <c r="M82" s="1" t="s">
        <v>1924</v>
      </c>
      <c r="N82" s="1" t="s">
        <v>1925</v>
      </c>
      <c r="O82" s="1" t="s">
        <v>1924</v>
      </c>
      <c r="P82" s="1" t="s">
        <v>1925</v>
      </c>
      <c r="Q82" s="1" t="s">
        <v>1924</v>
      </c>
      <c r="R82" s="1" t="s">
        <v>1924</v>
      </c>
      <c r="S82" s="1" t="s">
        <v>1924</v>
      </c>
      <c r="T82" s="1" t="s">
        <v>1926</v>
      </c>
      <c r="U82" s="1" t="s">
        <v>1924</v>
      </c>
      <c r="V82" s="1" t="s">
        <v>1924</v>
      </c>
      <c r="W82" s="1" t="s">
        <v>1924</v>
      </c>
      <c r="X82" s="1" t="s">
        <v>1924</v>
      </c>
      <c r="Y82" s="1" t="s">
        <v>1924</v>
      </c>
      <c r="Z82" s="1" t="s">
        <v>1927</v>
      </c>
      <c r="AA82" s="1" t="s">
        <v>1924</v>
      </c>
      <c r="AB82" s="1" t="s">
        <v>1924</v>
      </c>
      <c r="AC82" s="1" t="s">
        <v>1924</v>
      </c>
      <c r="AD82" s="1" t="s">
        <v>1924</v>
      </c>
      <c r="AE82" s="1" t="s">
        <v>1928</v>
      </c>
      <c r="AF82" s="1" t="s">
        <v>1924</v>
      </c>
      <c r="AG82" s="1" t="s">
        <v>1924</v>
      </c>
      <c r="AH82" s="1" t="s">
        <v>1924</v>
      </c>
      <c r="AI82" s="1" t="s">
        <v>1924</v>
      </c>
      <c r="AJ82" s="1" t="s">
        <v>1924</v>
      </c>
      <c r="AK82" s="1" t="s">
        <v>1924</v>
      </c>
      <c r="AL82" s="1" t="s">
        <v>1924</v>
      </c>
      <c r="AM82" s="1" t="s">
        <v>1924</v>
      </c>
      <c r="AN82" s="1" t="s">
        <v>1924</v>
      </c>
      <c r="AO82" s="1" t="s">
        <v>1929</v>
      </c>
      <c r="AP82" s="1" t="s">
        <v>1925</v>
      </c>
      <c r="AQ82" s="1" t="s">
        <v>1924</v>
      </c>
      <c r="AR82" s="1" t="s">
        <v>1924</v>
      </c>
      <c r="AS82" s="1" t="s">
        <v>1930</v>
      </c>
    </row>
    <row r="83" spans="1:45">
      <c r="A83" s="1" t="str">
        <f>INDEX(Data,,MATCH('Euro 2016'!$N$10,Lang,0))</f>
        <v>2F</v>
      </c>
      <c r="B83" s="1" t="s">
        <v>1931</v>
      </c>
      <c r="C83" s="1" t="s">
        <v>1931</v>
      </c>
      <c r="D83" s="1" t="s">
        <v>1931</v>
      </c>
      <c r="E83" s="1" t="s">
        <v>1931</v>
      </c>
      <c r="F83" s="1" t="s">
        <v>1931</v>
      </c>
      <c r="G83" s="1" t="s">
        <v>1931</v>
      </c>
      <c r="H83" s="1" t="s">
        <v>1931</v>
      </c>
      <c r="I83" s="1" t="s">
        <v>1931</v>
      </c>
      <c r="J83" s="1" t="s">
        <v>1931</v>
      </c>
      <c r="K83" s="1" t="s">
        <v>1931</v>
      </c>
      <c r="L83" s="1" t="s">
        <v>1931</v>
      </c>
      <c r="M83" s="1" t="s">
        <v>1931</v>
      </c>
      <c r="N83" s="1" t="s">
        <v>1932</v>
      </c>
      <c r="O83" s="1" t="s">
        <v>1931</v>
      </c>
      <c r="P83" s="1" t="s">
        <v>1932</v>
      </c>
      <c r="Q83" s="1" t="s">
        <v>1931</v>
      </c>
      <c r="R83" s="1" t="s">
        <v>1931</v>
      </c>
      <c r="S83" s="1" t="s">
        <v>1931</v>
      </c>
      <c r="T83" s="1" t="s">
        <v>1933</v>
      </c>
      <c r="U83" s="1" t="s">
        <v>1931</v>
      </c>
      <c r="V83" s="1" t="s">
        <v>1931</v>
      </c>
      <c r="W83" s="1" t="s">
        <v>1931</v>
      </c>
      <c r="X83" s="1" t="s">
        <v>1931</v>
      </c>
      <c r="Y83" s="1" t="s">
        <v>1931</v>
      </c>
      <c r="Z83" s="1" t="s">
        <v>1934</v>
      </c>
      <c r="AA83" s="1" t="s">
        <v>1931</v>
      </c>
      <c r="AB83" s="1" t="s">
        <v>1931</v>
      </c>
      <c r="AC83" s="1" t="s">
        <v>1931</v>
      </c>
      <c r="AD83" s="1" t="s">
        <v>1931</v>
      </c>
      <c r="AE83" s="1" t="s">
        <v>1935</v>
      </c>
      <c r="AF83" s="1" t="s">
        <v>1931</v>
      </c>
      <c r="AG83" s="1" t="s">
        <v>1931</v>
      </c>
      <c r="AH83" s="1" t="s">
        <v>1931</v>
      </c>
      <c r="AI83" s="1" t="s">
        <v>1931</v>
      </c>
      <c r="AJ83" s="1" t="s">
        <v>1931</v>
      </c>
      <c r="AK83" s="1" t="s">
        <v>1931</v>
      </c>
      <c r="AL83" s="1" t="s">
        <v>1931</v>
      </c>
      <c r="AM83" s="1" t="s">
        <v>1931</v>
      </c>
      <c r="AN83" s="1" t="s">
        <v>1931</v>
      </c>
      <c r="AO83" s="1" t="s">
        <v>1936</v>
      </c>
      <c r="AP83" s="1" t="s">
        <v>1932</v>
      </c>
      <c r="AQ83" s="1" t="s">
        <v>1931</v>
      </c>
      <c r="AR83" s="1" t="s">
        <v>1931</v>
      </c>
      <c r="AS83" s="1" t="s">
        <v>1937</v>
      </c>
    </row>
    <row r="84" spans="1:45">
      <c r="A84" s="1" t="str">
        <f>INDEX(Data,,MATCH('Euro 2016'!$N$10,Lang,0))</f>
        <v>1G</v>
      </c>
      <c r="B84" s="1" t="s">
        <v>1938</v>
      </c>
      <c r="C84" s="1" t="s">
        <v>1938</v>
      </c>
      <c r="D84" s="1" t="s">
        <v>1938</v>
      </c>
      <c r="E84" s="1" t="s">
        <v>1938</v>
      </c>
      <c r="F84" s="1" t="s">
        <v>1938</v>
      </c>
      <c r="G84" s="1" t="s">
        <v>1938</v>
      </c>
      <c r="H84" s="1" t="s">
        <v>1938</v>
      </c>
      <c r="I84" s="1" t="s">
        <v>1938</v>
      </c>
      <c r="J84" s="1" t="s">
        <v>1938</v>
      </c>
      <c r="K84" s="1" t="s">
        <v>1938</v>
      </c>
      <c r="L84" s="1" t="s">
        <v>1938</v>
      </c>
      <c r="M84" s="1" t="s">
        <v>1938</v>
      </c>
      <c r="N84" s="1" t="s">
        <v>1939</v>
      </c>
      <c r="O84" s="1" t="s">
        <v>1938</v>
      </c>
      <c r="P84" s="1" t="s">
        <v>1939</v>
      </c>
      <c r="Q84" s="1" t="s">
        <v>1938</v>
      </c>
      <c r="R84" s="1" t="s">
        <v>1938</v>
      </c>
      <c r="S84" s="1" t="s">
        <v>1938</v>
      </c>
      <c r="T84" s="1" t="s">
        <v>1940</v>
      </c>
      <c r="U84" s="1" t="s">
        <v>1938</v>
      </c>
      <c r="V84" s="1" t="s">
        <v>1938</v>
      </c>
      <c r="W84" s="1" t="s">
        <v>1938</v>
      </c>
      <c r="X84" s="1" t="s">
        <v>1938</v>
      </c>
      <c r="Y84" s="1" t="s">
        <v>1938</v>
      </c>
      <c r="Z84" s="1" t="s">
        <v>1941</v>
      </c>
      <c r="AA84" s="1" t="s">
        <v>1938</v>
      </c>
      <c r="AB84" s="1" t="s">
        <v>1938</v>
      </c>
      <c r="AC84" s="1" t="s">
        <v>1942</v>
      </c>
      <c r="AD84" s="1" t="s">
        <v>1938</v>
      </c>
      <c r="AE84" s="1" t="s">
        <v>1943</v>
      </c>
      <c r="AF84" s="1" t="s">
        <v>1938</v>
      </c>
      <c r="AG84" s="1" t="s">
        <v>1938</v>
      </c>
      <c r="AH84" s="1" t="s">
        <v>1938</v>
      </c>
      <c r="AI84" s="1" t="s">
        <v>1938</v>
      </c>
      <c r="AJ84" s="1" t="s">
        <v>1938</v>
      </c>
      <c r="AK84" s="1" t="s">
        <v>1938</v>
      </c>
      <c r="AL84" s="1" t="s">
        <v>1938</v>
      </c>
      <c r="AM84" s="1" t="s">
        <v>1938</v>
      </c>
      <c r="AN84" s="1" t="s">
        <v>1938</v>
      </c>
      <c r="AO84" s="1" t="s">
        <v>1944</v>
      </c>
      <c r="AP84" s="1" t="s">
        <v>1939</v>
      </c>
      <c r="AQ84" s="1" t="s">
        <v>1938</v>
      </c>
      <c r="AR84" s="1" t="s">
        <v>1938</v>
      </c>
      <c r="AS84" s="1" t="s">
        <v>1945</v>
      </c>
    </row>
    <row r="85" spans="1:45">
      <c r="A85" s="1" t="str">
        <f>INDEX(Data,,MATCH('Euro 2016'!$N$10,Lang,0))</f>
        <v>2G</v>
      </c>
      <c r="B85" s="1" t="s">
        <v>1946</v>
      </c>
      <c r="C85" s="1" t="s">
        <v>1946</v>
      </c>
      <c r="D85" s="1" t="s">
        <v>1946</v>
      </c>
      <c r="E85" s="1" t="s">
        <v>1946</v>
      </c>
      <c r="F85" s="1" t="s">
        <v>1946</v>
      </c>
      <c r="G85" s="1" t="s">
        <v>1946</v>
      </c>
      <c r="H85" s="1" t="s">
        <v>1946</v>
      </c>
      <c r="I85" s="1" t="s">
        <v>1946</v>
      </c>
      <c r="J85" s="1" t="s">
        <v>1946</v>
      </c>
      <c r="K85" s="1" t="s">
        <v>1946</v>
      </c>
      <c r="L85" s="1" t="s">
        <v>1946</v>
      </c>
      <c r="M85" s="1" t="s">
        <v>1946</v>
      </c>
      <c r="N85" s="1" t="s">
        <v>1947</v>
      </c>
      <c r="O85" s="1" t="s">
        <v>1946</v>
      </c>
      <c r="P85" s="1" t="s">
        <v>1947</v>
      </c>
      <c r="Q85" s="1" t="s">
        <v>1946</v>
      </c>
      <c r="R85" s="1" t="s">
        <v>1946</v>
      </c>
      <c r="S85" s="1" t="s">
        <v>1946</v>
      </c>
      <c r="T85" s="1" t="s">
        <v>1948</v>
      </c>
      <c r="U85" s="1" t="s">
        <v>1946</v>
      </c>
      <c r="V85" s="1" t="s">
        <v>1946</v>
      </c>
      <c r="W85" s="1" t="s">
        <v>1946</v>
      </c>
      <c r="X85" s="1" t="s">
        <v>1946</v>
      </c>
      <c r="Y85" s="1" t="s">
        <v>1946</v>
      </c>
      <c r="Z85" s="1" t="s">
        <v>1949</v>
      </c>
      <c r="AA85" s="1" t="s">
        <v>1946</v>
      </c>
      <c r="AB85" s="1" t="s">
        <v>1946</v>
      </c>
      <c r="AC85" s="1" t="s">
        <v>1950</v>
      </c>
      <c r="AD85" s="1" t="s">
        <v>1946</v>
      </c>
      <c r="AE85" s="1" t="s">
        <v>1951</v>
      </c>
      <c r="AF85" s="1" t="s">
        <v>1946</v>
      </c>
      <c r="AG85" s="1" t="s">
        <v>1946</v>
      </c>
      <c r="AH85" s="1" t="s">
        <v>1946</v>
      </c>
      <c r="AI85" s="1" t="s">
        <v>1946</v>
      </c>
      <c r="AJ85" s="1" t="s">
        <v>1946</v>
      </c>
      <c r="AK85" s="1" t="s">
        <v>1946</v>
      </c>
      <c r="AL85" s="1" t="s">
        <v>1946</v>
      </c>
      <c r="AM85" s="1" t="s">
        <v>1946</v>
      </c>
      <c r="AN85" s="1" t="s">
        <v>1946</v>
      </c>
      <c r="AO85" s="1" t="s">
        <v>1952</v>
      </c>
      <c r="AP85" s="1" t="s">
        <v>1947</v>
      </c>
      <c r="AQ85" s="1" t="s">
        <v>1946</v>
      </c>
      <c r="AR85" s="1" t="s">
        <v>1946</v>
      </c>
      <c r="AS85" s="1" t="s">
        <v>1953</v>
      </c>
    </row>
    <row r="86" spans="1:45">
      <c r="A86" s="1" t="str">
        <f>INDEX(Data,,MATCH('Euro 2016'!$N$10,Lang,0))</f>
        <v>1H</v>
      </c>
      <c r="B86" s="1" t="s">
        <v>1954</v>
      </c>
      <c r="C86" s="1" t="s">
        <v>1954</v>
      </c>
      <c r="D86" s="1" t="s">
        <v>1954</v>
      </c>
      <c r="E86" s="1" t="s">
        <v>1954</v>
      </c>
      <c r="F86" s="1" t="s">
        <v>1954</v>
      </c>
      <c r="G86" s="1" t="s">
        <v>1954</v>
      </c>
      <c r="H86" s="1" t="s">
        <v>1954</v>
      </c>
      <c r="I86" s="1" t="s">
        <v>1954</v>
      </c>
      <c r="J86" s="1" t="s">
        <v>1954</v>
      </c>
      <c r="K86" s="1" t="s">
        <v>1954</v>
      </c>
      <c r="L86" s="1" t="s">
        <v>1954</v>
      </c>
      <c r="M86" s="1" t="s">
        <v>1954</v>
      </c>
      <c r="N86" s="1" t="s">
        <v>1955</v>
      </c>
      <c r="O86" s="1" t="s">
        <v>1954</v>
      </c>
      <c r="P86" s="1" t="s">
        <v>1955</v>
      </c>
      <c r="Q86" s="1" t="s">
        <v>1954</v>
      </c>
      <c r="R86" s="1" t="s">
        <v>1954</v>
      </c>
      <c r="S86" s="1" t="s">
        <v>1954</v>
      </c>
      <c r="T86" s="1" t="s">
        <v>1954</v>
      </c>
      <c r="U86" s="1" t="s">
        <v>1954</v>
      </c>
      <c r="V86" s="1" t="s">
        <v>1954</v>
      </c>
      <c r="W86" s="1" t="s">
        <v>1954</v>
      </c>
      <c r="X86" s="1" t="s">
        <v>1954</v>
      </c>
      <c r="Y86" s="1" t="s">
        <v>1954</v>
      </c>
      <c r="Z86" s="1" t="s">
        <v>1956</v>
      </c>
      <c r="AA86" s="1" t="s">
        <v>1954</v>
      </c>
      <c r="AB86" s="1" t="s">
        <v>1954</v>
      </c>
      <c r="AC86" s="1" t="s">
        <v>1957</v>
      </c>
      <c r="AD86" s="1" t="s">
        <v>1954</v>
      </c>
      <c r="AE86" s="1" t="s">
        <v>1958</v>
      </c>
      <c r="AF86" s="1" t="s">
        <v>1954</v>
      </c>
      <c r="AG86" s="1" t="s">
        <v>1954</v>
      </c>
      <c r="AH86" s="1" t="s">
        <v>1954</v>
      </c>
      <c r="AI86" s="1" t="s">
        <v>1954</v>
      </c>
      <c r="AJ86" s="1" t="s">
        <v>1954</v>
      </c>
      <c r="AK86" s="1" t="s">
        <v>1954</v>
      </c>
      <c r="AL86" s="1" t="s">
        <v>1954</v>
      </c>
      <c r="AM86" s="1" t="s">
        <v>1954</v>
      </c>
      <c r="AN86" s="1" t="s">
        <v>1954</v>
      </c>
      <c r="AO86" s="1" t="s">
        <v>1959</v>
      </c>
      <c r="AP86" s="1" t="s">
        <v>1955</v>
      </c>
      <c r="AQ86" s="1" t="s">
        <v>1954</v>
      </c>
      <c r="AR86" s="1" t="s">
        <v>1954</v>
      </c>
      <c r="AS86" s="1" t="s">
        <v>1960</v>
      </c>
    </row>
    <row r="87" spans="1:45">
      <c r="A87" s="1" t="str">
        <f>INDEX(Data,,MATCH('Euro 2016'!$N$10,Lang,0))</f>
        <v>2H</v>
      </c>
      <c r="B87" s="1" t="s">
        <v>1961</v>
      </c>
      <c r="C87" s="1" t="s">
        <v>1961</v>
      </c>
      <c r="D87" s="1" t="s">
        <v>1961</v>
      </c>
      <c r="E87" s="1" t="s">
        <v>1961</v>
      </c>
      <c r="F87" s="1" t="s">
        <v>1961</v>
      </c>
      <c r="G87" s="1" t="s">
        <v>1961</v>
      </c>
      <c r="H87" s="1" t="s">
        <v>1961</v>
      </c>
      <c r="I87" s="1" t="s">
        <v>1961</v>
      </c>
      <c r="J87" s="1" t="s">
        <v>1961</v>
      </c>
      <c r="K87" s="1" t="s">
        <v>1961</v>
      </c>
      <c r="L87" s="1" t="s">
        <v>1961</v>
      </c>
      <c r="M87" s="1" t="s">
        <v>1961</v>
      </c>
      <c r="N87" s="1" t="s">
        <v>1962</v>
      </c>
      <c r="O87" s="1" t="s">
        <v>1961</v>
      </c>
      <c r="P87" s="1" t="s">
        <v>1962</v>
      </c>
      <c r="Q87" s="1" t="s">
        <v>1961</v>
      </c>
      <c r="R87" s="1" t="s">
        <v>1961</v>
      </c>
      <c r="S87" s="1" t="s">
        <v>1961</v>
      </c>
      <c r="T87" s="1" t="s">
        <v>1961</v>
      </c>
      <c r="U87" s="1" t="s">
        <v>1961</v>
      </c>
      <c r="V87" s="1" t="s">
        <v>1961</v>
      </c>
      <c r="W87" s="1" t="s">
        <v>1961</v>
      </c>
      <c r="X87" s="1" t="s">
        <v>1961</v>
      </c>
      <c r="Y87" s="1" t="s">
        <v>1961</v>
      </c>
      <c r="Z87" s="1" t="s">
        <v>1963</v>
      </c>
      <c r="AA87" s="1" t="s">
        <v>1961</v>
      </c>
      <c r="AB87" s="1" t="s">
        <v>1961</v>
      </c>
      <c r="AC87" s="1" t="s">
        <v>1957</v>
      </c>
      <c r="AD87" s="1" t="s">
        <v>1961</v>
      </c>
      <c r="AE87" s="1" t="s">
        <v>1964</v>
      </c>
      <c r="AF87" s="1" t="s">
        <v>1961</v>
      </c>
      <c r="AG87" s="1" t="s">
        <v>1961</v>
      </c>
      <c r="AH87" s="1" t="s">
        <v>1961</v>
      </c>
      <c r="AI87" s="1" t="s">
        <v>1961</v>
      </c>
      <c r="AJ87" s="1" t="s">
        <v>1961</v>
      </c>
      <c r="AK87" s="1" t="s">
        <v>1961</v>
      </c>
      <c r="AL87" s="1" t="s">
        <v>1961</v>
      </c>
      <c r="AM87" s="1" t="s">
        <v>1961</v>
      </c>
      <c r="AN87" s="1" t="s">
        <v>1961</v>
      </c>
      <c r="AO87" s="1" t="s">
        <v>1965</v>
      </c>
      <c r="AP87" s="1" t="s">
        <v>1962</v>
      </c>
      <c r="AQ87" s="1" t="s">
        <v>1961</v>
      </c>
      <c r="AR87" s="1" t="s">
        <v>1961</v>
      </c>
      <c r="AS87" s="1" t="s">
        <v>1966</v>
      </c>
    </row>
    <row r="88" spans="1:45">
      <c r="A88" s="1" t="str">
        <f>INDEX(Data,,MATCH('Euro 2016'!$N$10,Lang,0))</f>
        <v>W37</v>
      </c>
      <c r="B88" s="1" t="s">
        <v>1967</v>
      </c>
      <c r="C88" s="1" t="s">
        <v>1968</v>
      </c>
      <c r="D88" s="1" t="s">
        <v>1967</v>
      </c>
      <c r="E88" s="1" t="s">
        <v>1967</v>
      </c>
      <c r="F88" s="1" t="s">
        <v>1969</v>
      </c>
      <c r="G88" s="1" t="s">
        <v>1967</v>
      </c>
      <c r="H88" s="1" t="s">
        <v>1970</v>
      </c>
      <c r="I88" s="1" t="s">
        <v>1971</v>
      </c>
      <c r="J88" s="1" t="s">
        <v>1967</v>
      </c>
      <c r="K88" s="1" t="s">
        <v>1967</v>
      </c>
      <c r="L88" s="1" t="s">
        <v>1972</v>
      </c>
      <c r="M88" s="1" t="s">
        <v>1972</v>
      </c>
      <c r="N88" s="1" t="s">
        <v>1967</v>
      </c>
      <c r="O88" s="1" t="s">
        <v>1967</v>
      </c>
      <c r="P88" s="1" t="s">
        <v>1967</v>
      </c>
      <c r="Q88" s="1" t="s">
        <v>1967</v>
      </c>
      <c r="R88" s="1" t="s">
        <v>1973</v>
      </c>
      <c r="S88" s="1" t="s">
        <v>1967</v>
      </c>
      <c r="T88" s="1" t="s">
        <v>1974</v>
      </c>
      <c r="U88" s="1" t="s">
        <v>1967</v>
      </c>
      <c r="V88" s="1" t="s">
        <v>1975</v>
      </c>
      <c r="W88" s="1" t="s">
        <v>1967</v>
      </c>
      <c r="X88" s="1" t="s">
        <v>1967</v>
      </c>
      <c r="Y88" s="1" t="s">
        <v>1967</v>
      </c>
      <c r="Z88" s="1" t="s">
        <v>1976</v>
      </c>
      <c r="AA88" s="1" t="s">
        <v>1977</v>
      </c>
      <c r="AB88" s="1" t="s">
        <v>1978</v>
      </c>
      <c r="AC88" s="1" t="s">
        <v>1979</v>
      </c>
      <c r="AD88" s="1" t="s">
        <v>1972</v>
      </c>
      <c r="AE88" s="1" t="s">
        <v>1980</v>
      </c>
      <c r="AF88" s="1" t="s">
        <v>1967</v>
      </c>
      <c r="AG88" s="1" t="s">
        <v>1967</v>
      </c>
      <c r="AH88" s="1" t="s">
        <v>1981</v>
      </c>
      <c r="AI88" s="1" t="s">
        <v>1967</v>
      </c>
      <c r="AJ88" s="1" t="s">
        <v>1982</v>
      </c>
      <c r="AK88" s="1" t="s">
        <v>1972</v>
      </c>
      <c r="AL88" s="1" t="s">
        <v>1967</v>
      </c>
      <c r="AM88" s="1" t="s">
        <v>1967</v>
      </c>
      <c r="AN88" s="1" t="s">
        <v>1967</v>
      </c>
      <c r="AO88" s="1" t="s">
        <v>1983</v>
      </c>
      <c r="AP88" s="1" t="s">
        <v>1970</v>
      </c>
      <c r="AQ88" s="1" t="s">
        <v>1984</v>
      </c>
      <c r="AR88" s="1" t="s">
        <v>1985</v>
      </c>
      <c r="AS88" s="1" t="s">
        <v>1986</v>
      </c>
    </row>
    <row r="89" spans="1:45">
      <c r="A89" s="1" t="str">
        <f>INDEX(Data,,MATCH('Euro 2016'!$N$10,Lang,0))</f>
        <v>W39</v>
      </c>
      <c r="B89" s="1" t="s">
        <v>1987</v>
      </c>
      <c r="C89" s="1" t="s">
        <v>1988</v>
      </c>
      <c r="D89" s="1" t="s">
        <v>1987</v>
      </c>
      <c r="E89" s="1" t="s">
        <v>1987</v>
      </c>
      <c r="F89" s="1" t="s">
        <v>1989</v>
      </c>
      <c r="G89" s="1" t="s">
        <v>1987</v>
      </c>
      <c r="H89" s="1" t="s">
        <v>1990</v>
      </c>
      <c r="I89" s="1" t="s">
        <v>1991</v>
      </c>
      <c r="J89" s="1" t="s">
        <v>1987</v>
      </c>
      <c r="K89" s="1" t="s">
        <v>1987</v>
      </c>
      <c r="L89" s="1" t="s">
        <v>1992</v>
      </c>
      <c r="M89" s="1" t="s">
        <v>1992</v>
      </c>
      <c r="N89" s="1" t="s">
        <v>1987</v>
      </c>
      <c r="O89" s="1" t="s">
        <v>1987</v>
      </c>
      <c r="P89" s="1" t="s">
        <v>1987</v>
      </c>
      <c r="Q89" s="1" t="s">
        <v>1987</v>
      </c>
      <c r="R89" s="1" t="s">
        <v>1993</v>
      </c>
      <c r="S89" s="1" t="s">
        <v>1987</v>
      </c>
      <c r="T89" s="1" t="s">
        <v>1994</v>
      </c>
      <c r="U89" s="1" t="s">
        <v>1987</v>
      </c>
      <c r="V89" s="1" t="s">
        <v>1995</v>
      </c>
      <c r="W89" s="1" t="s">
        <v>1987</v>
      </c>
      <c r="X89" s="1" t="s">
        <v>1987</v>
      </c>
      <c r="Y89" s="1" t="s">
        <v>1987</v>
      </c>
      <c r="Z89" s="1" t="s">
        <v>1996</v>
      </c>
      <c r="AA89" s="1" t="s">
        <v>1997</v>
      </c>
      <c r="AB89" s="1" t="s">
        <v>1998</v>
      </c>
      <c r="AC89" s="1" t="s">
        <v>1999</v>
      </c>
      <c r="AD89" s="1" t="s">
        <v>1992</v>
      </c>
      <c r="AE89" s="1" t="s">
        <v>2000</v>
      </c>
      <c r="AF89" s="1" t="s">
        <v>1987</v>
      </c>
      <c r="AG89" s="1" t="s">
        <v>1987</v>
      </c>
      <c r="AH89" s="1" t="s">
        <v>2001</v>
      </c>
      <c r="AI89" s="1" t="s">
        <v>1987</v>
      </c>
      <c r="AJ89" s="1" t="s">
        <v>2002</v>
      </c>
      <c r="AK89" s="1" t="s">
        <v>1992</v>
      </c>
      <c r="AL89" s="1" t="s">
        <v>1987</v>
      </c>
      <c r="AM89" s="1" t="s">
        <v>1987</v>
      </c>
      <c r="AN89" s="1" t="s">
        <v>1987</v>
      </c>
      <c r="AO89" s="1" t="s">
        <v>2003</v>
      </c>
      <c r="AP89" s="1" t="s">
        <v>1990</v>
      </c>
      <c r="AQ89" s="1" t="s">
        <v>2004</v>
      </c>
      <c r="AR89" s="1" t="s">
        <v>2005</v>
      </c>
      <c r="AS89" s="1" t="s">
        <v>2006</v>
      </c>
    </row>
    <row r="90" spans="1:45">
      <c r="A90" s="1" t="str">
        <f>INDEX(Data,,MATCH('Euro 2016'!$N$10,Lang,0))</f>
        <v>W41</v>
      </c>
      <c r="B90" s="1" t="s">
        <v>2007</v>
      </c>
      <c r="C90" s="1" t="s">
        <v>2008</v>
      </c>
      <c r="D90" s="1" t="s">
        <v>2007</v>
      </c>
      <c r="E90" s="1" t="s">
        <v>2007</v>
      </c>
      <c r="F90" s="1" t="s">
        <v>2009</v>
      </c>
      <c r="G90" s="1" t="s">
        <v>2007</v>
      </c>
      <c r="H90" s="1" t="s">
        <v>2010</v>
      </c>
      <c r="I90" s="1" t="s">
        <v>2011</v>
      </c>
      <c r="J90" s="1" t="s">
        <v>2007</v>
      </c>
      <c r="K90" s="1" t="s">
        <v>2007</v>
      </c>
      <c r="L90" s="1" t="s">
        <v>2012</v>
      </c>
      <c r="M90" s="1" t="s">
        <v>2012</v>
      </c>
      <c r="N90" s="1" t="s">
        <v>2007</v>
      </c>
      <c r="O90" s="1" t="s">
        <v>2007</v>
      </c>
      <c r="P90" s="1" t="s">
        <v>2007</v>
      </c>
      <c r="Q90" s="1" t="s">
        <v>2007</v>
      </c>
      <c r="R90" s="1" t="s">
        <v>2013</v>
      </c>
      <c r="S90" s="1" t="s">
        <v>2007</v>
      </c>
      <c r="T90" s="1" t="s">
        <v>2014</v>
      </c>
      <c r="U90" s="1" t="s">
        <v>2007</v>
      </c>
      <c r="V90" s="1" t="s">
        <v>2015</v>
      </c>
      <c r="W90" s="1" t="s">
        <v>2007</v>
      </c>
      <c r="X90" s="1" t="s">
        <v>2007</v>
      </c>
      <c r="Y90" s="1" t="s">
        <v>2007</v>
      </c>
      <c r="Z90" s="1" t="s">
        <v>2016</v>
      </c>
      <c r="AA90" s="1" t="s">
        <v>2017</v>
      </c>
      <c r="AB90" s="1" t="s">
        <v>2018</v>
      </c>
      <c r="AC90" s="1" t="s">
        <v>2019</v>
      </c>
      <c r="AD90" s="1" t="s">
        <v>2012</v>
      </c>
      <c r="AE90" s="1" t="s">
        <v>2020</v>
      </c>
      <c r="AF90" s="1" t="s">
        <v>2007</v>
      </c>
      <c r="AG90" s="1" t="s">
        <v>2007</v>
      </c>
      <c r="AH90" s="1" t="s">
        <v>2021</v>
      </c>
      <c r="AI90" s="1" t="s">
        <v>2007</v>
      </c>
      <c r="AJ90" s="1" t="s">
        <v>2022</v>
      </c>
      <c r="AK90" s="1" t="s">
        <v>2012</v>
      </c>
      <c r="AL90" s="1" t="s">
        <v>2007</v>
      </c>
      <c r="AM90" s="1" t="s">
        <v>2007</v>
      </c>
      <c r="AN90" s="1" t="s">
        <v>2007</v>
      </c>
      <c r="AO90" s="1" t="s">
        <v>2023</v>
      </c>
      <c r="AP90" s="1" t="s">
        <v>2010</v>
      </c>
      <c r="AQ90" s="1" t="s">
        <v>2024</v>
      </c>
      <c r="AR90" s="1" t="s">
        <v>2025</v>
      </c>
      <c r="AS90" s="1" t="s">
        <v>2026</v>
      </c>
    </row>
    <row r="91" spans="1:45">
      <c r="A91" s="1" t="str">
        <f>INDEX(Data,,MATCH('Euro 2016'!$N$10,Lang,0))</f>
        <v>W43</v>
      </c>
      <c r="B91" s="1" t="s">
        <v>2027</v>
      </c>
      <c r="C91" s="1" t="s">
        <v>2028</v>
      </c>
      <c r="D91" s="1" t="s">
        <v>2027</v>
      </c>
      <c r="E91" s="1" t="s">
        <v>2027</v>
      </c>
      <c r="F91" s="1" t="s">
        <v>2029</v>
      </c>
      <c r="G91" s="1" t="s">
        <v>2027</v>
      </c>
      <c r="H91" s="1" t="s">
        <v>2030</v>
      </c>
      <c r="I91" s="1" t="s">
        <v>2031</v>
      </c>
      <c r="J91" s="1" t="s">
        <v>2027</v>
      </c>
      <c r="K91" s="1" t="s">
        <v>2027</v>
      </c>
      <c r="L91" s="1" t="s">
        <v>2032</v>
      </c>
      <c r="M91" s="1" t="s">
        <v>2032</v>
      </c>
      <c r="N91" s="1" t="s">
        <v>2027</v>
      </c>
      <c r="O91" s="1" t="s">
        <v>2027</v>
      </c>
      <c r="P91" s="1" t="s">
        <v>2027</v>
      </c>
      <c r="Q91" s="1" t="s">
        <v>2027</v>
      </c>
      <c r="R91" s="1" t="s">
        <v>2033</v>
      </c>
      <c r="S91" s="1" t="s">
        <v>2027</v>
      </c>
      <c r="T91" s="1" t="s">
        <v>2034</v>
      </c>
      <c r="U91" s="1" t="s">
        <v>2027</v>
      </c>
      <c r="V91" s="1" t="s">
        <v>2035</v>
      </c>
      <c r="W91" s="1" t="s">
        <v>2027</v>
      </c>
      <c r="X91" s="1" t="s">
        <v>2027</v>
      </c>
      <c r="Y91" s="1" t="s">
        <v>2027</v>
      </c>
      <c r="Z91" s="1" t="s">
        <v>2036</v>
      </c>
      <c r="AA91" s="1" t="s">
        <v>2037</v>
      </c>
      <c r="AB91" s="1" t="s">
        <v>2038</v>
      </c>
      <c r="AC91" s="1" t="s">
        <v>2039</v>
      </c>
      <c r="AD91" s="1" t="s">
        <v>2032</v>
      </c>
      <c r="AE91" s="1" t="s">
        <v>2040</v>
      </c>
      <c r="AF91" s="1" t="s">
        <v>2027</v>
      </c>
      <c r="AG91" s="1" t="s">
        <v>2027</v>
      </c>
      <c r="AH91" s="1" t="s">
        <v>2041</v>
      </c>
      <c r="AI91" s="1" t="s">
        <v>2027</v>
      </c>
      <c r="AJ91" s="1" t="s">
        <v>2042</v>
      </c>
      <c r="AK91" s="1" t="s">
        <v>2032</v>
      </c>
      <c r="AL91" s="1" t="s">
        <v>2027</v>
      </c>
      <c r="AM91" s="1" t="s">
        <v>2027</v>
      </c>
      <c r="AN91" s="1" t="s">
        <v>2027</v>
      </c>
      <c r="AO91" s="1" t="s">
        <v>2043</v>
      </c>
      <c r="AP91" s="1" t="s">
        <v>2030</v>
      </c>
      <c r="AQ91" s="1" t="s">
        <v>2044</v>
      </c>
      <c r="AR91" s="1" t="s">
        <v>2045</v>
      </c>
      <c r="AS91" s="1" t="s">
        <v>2046</v>
      </c>
    </row>
    <row r="92" spans="1:45">
      <c r="A92" s="1" t="str">
        <f>INDEX(Data,,MATCH('Euro 2016'!$N$10,Lang,0))</f>
        <v>W38</v>
      </c>
      <c r="B92" s="1" t="s">
        <v>2047</v>
      </c>
      <c r="C92" s="1" t="s">
        <v>2048</v>
      </c>
      <c r="D92" s="1" t="s">
        <v>2047</v>
      </c>
      <c r="E92" s="1" t="s">
        <v>2047</v>
      </c>
      <c r="F92" s="1" t="s">
        <v>2049</v>
      </c>
      <c r="G92" s="1" t="s">
        <v>2047</v>
      </c>
      <c r="H92" s="1" t="s">
        <v>2050</v>
      </c>
      <c r="I92" s="1" t="s">
        <v>2051</v>
      </c>
      <c r="J92" s="1" t="s">
        <v>2047</v>
      </c>
      <c r="K92" s="1" t="s">
        <v>2047</v>
      </c>
      <c r="L92" s="1" t="s">
        <v>2052</v>
      </c>
      <c r="M92" s="1" t="s">
        <v>2052</v>
      </c>
      <c r="N92" s="1" t="s">
        <v>2047</v>
      </c>
      <c r="O92" s="1" t="s">
        <v>2047</v>
      </c>
      <c r="P92" s="1" t="s">
        <v>2047</v>
      </c>
      <c r="Q92" s="1" t="s">
        <v>2047</v>
      </c>
      <c r="R92" s="1" t="s">
        <v>2053</v>
      </c>
      <c r="S92" s="1" t="s">
        <v>2047</v>
      </c>
      <c r="T92" s="1" t="s">
        <v>2054</v>
      </c>
      <c r="U92" s="1" t="s">
        <v>2047</v>
      </c>
      <c r="V92" s="1" t="s">
        <v>2055</v>
      </c>
      <c r="W92" s="1" t="s">
        <v>2047</v>
      </c>
      <c r="X92" s="1" t="s">
        <v>2047</v>
      </c>
      <c r="Y92" s="1" t="s">
        <v>2047</v>
      </c>
      <c r="Z92" s="1" t="s">
        <v>2056</v>
      </c>
      <c r="AA92" s="1" t="s">
        <v>2057</v>
      </c>
      <c r="AB92" s="1" t="s">
        <v>2058</v>
      </c>
      <c r="AC92" s="1" t="s">
        <v>2059</v>
      </c>
      <c r="AD92" s="1" t="s">
        <v>2052</v>
      </c>
      <c r="AE92" s="1" t="s">
        <v>2060</v>
      </c>
      <c r="AF92" s="1" t="s">
        <v>2047</v>
      </c>
      <c r="AG92" s="1" t="s">
        <v>2047</v>
      </c>
      <c r="AH92" s="1" t="s">
        <v>2061</v>
      </c>
      <c r="AI92" s="1" t="s">
        <v>2047</v>
      </c>
      <c r="AJ92" s="1" t="s">
        <v>2062</v>
      </c>
      <c r="AK92" s="1" t="s">
        <v>2052</v>
      </c>
      <c r="AL92" s="1" t="s">
        <v>2047</v>
      </c>
      <c r="AM92" s="1" t="s">
        <v>2047</v>
      </c>
      <c r="AN92" s="1" t="s">
        <v>2047</v>
      </c>
      <c r="AO92" s="1" t="s">
        <v>2063</v>
      </c>
      <c r="AP92" s="1" t="s">
        <v>2050</v>
      </c>
      <c r="AQ92" s="1" t="s">
        <v>2064</v>
      </c>
      <c r="AR92" s="1" t="s">
        <v>2065</v>
      </c>
      <c r="AS92" s="1" t="s">
        <v>2066</v>
      </c>
    </row>
    <row r="93" spans="1:45">
      <c r="A93" s="1" t="str">
        <f>INDEX(Data,,MATCH('Euro 2016'!$N$10,Lang,0))</f>
        <v>W42</v>
      </c>
      <c r="B93" s="1" t="s">
        <v>2067</v>
      </c>
      <c r="C93" s="1" t="s">
        <v>2068</v>
      </c>
      <c r="D93" s="1" t="s">
        <v>2067</v>
      </c>
      <c r="E93" s="1" t="s">
        <v>2067</v>
      </c>
      <c r="F93" s="1" t="s">
        <v>2069</v>
      </c>
      <c r="G93" s="1" t="s">
        <v>2067</v>
      </c>
      <c r="H93" s="1" t="s">
        <v>2070</v>
      </c>
      <c r="I93" s="1" t="s">
        <v>2071</v>
      </c>
      <c r="J93" s="1" t="s">
        <v>2067</v>
      </c>
      <c r="K93" s="1" t="s">
        <v>2067</v>
      </c>
      <c r="L93" s="1" t="s">
        <v>2072</v>
      </c>
      <c r="M93" s="1" t="s">
        <v>2072</v>
      </c>
      <c r="N93" s="1" t="s">
        <v>2067</v>
      </c>
      <c r="O93" s="1" t="s">
        <v>2067</v>
      </c>
      <c r="P93" s="1" t="s">
        <v>2067</v>
      </c>
      <c r="Q93" s="1" t="s">
        <v>2067</v>
      </c>
      <c r="R93" s="1" t="s">
        <v>2073</v>
      </c>
      <c r="S93" s="1" t="s">
        <v>2067</v>
      </c>
      <c r="T93" s="1" t="s">
        <v>2074</v>
      </c>
      <c r="U93" s="1" t="s">
        <v>2067</v>
      </c>
      <c r="V93" s="1" t="s">
        <v>2075</v>
      </c>
      <c r="W93" s="1" t="s">
        <v>2067</v>
      </c>
      <c r="X93" s="1" t="s">
        <v>2067</v>
      </c>
      <c r="Y93" s="1" t="s">
        <v>2067</v>
      </c>
      <c r="Z93" s="1" t="s">
        <v>2076</v>
      </c>
      <c r="AA93" s="1" t="s">
        <v>2077</v>
      </c>
      <c r="AB93" s="1" t="s">
        <v>2078</v>
      </c>
      <c r="AC93" s="1" t="s">
        <v>2079</v>
      </c>
      <c r="AD93" s="1" t="s">
        <v>2072</v>
      </c>
      <c r="AE93" s="1" t="s">
        <v>2080</v>
      </c>
      <c r="AF93" s="1" t="s">
        <v>2067</v>
      </c>
      <c r="AG93" s="1" t="s">
        <v>2067</v>
      </c>
      <c r="AH93" s="1" t="s">
        <v>2081</v>
      </c>
      <c r="AI93" s="1" t="s">
        <v>2067</v>
      </c>
      <c r="AJ93" s="1" t="s">
        <v>2082</v>
      </c>
      <c r="AK93" s="1" t="s">
        <v>2072</v>
      </c>
      <c r="AL93" s="1" t="s">
        <v>2067</v>
      </c>
      <c r="AM93" s="1" t="s">
        <v>2067</v>
      </c>
      <c r="AN93" s="1" t="s">
        <v>2067</v>
      </c>
      <c r="AO93" s="1" t="s">
        <v>2083</v>
      </c>
      <c r="AP93" s="1" t="s">
        <v>2070</v>
      </c>
      <c r="AQ93" s="1" t="s">
        <v>2084</v>
      </c>
      <c r="AR93" s="1" t="s">
        <v>2085</v>
      </c>
      <c r="AS93" s="1" t="s">
        <v>2086</v>
      </c>
    </row>
    <row r="94" spans="1:45">
      <c r="A94" s="1" t="str">
        <f>INDEX(Data,,MATCH('Euro 2016'!$N$10,Lang,0))</f>
        <v>W40</v>
      </c>
      <c r="B94" s="1" t="s">
        <v>2087</v>
      </c>
      <c r="C94" s="1" t="s">
        <v>2088</v>
      </c>
      <c r="D94" s="1" t="s">
        <v>2087</v>
      </c>
      <c r="E94" s="1" t="s">
        <v>2087</v>
      </c>
      <c r="F94" s="1" t="s">
        <v>2089</v>
      </c>
      <c r="G94" s="1" t="s">
        <v>2087</v>
      </c>
      <c r="H94" s="1" t="s">
        <v>2090</v>
      </c>
      <c r="I94" s="1" t="s">
        <v>2091</v>
      </c>
      <c r="J94" s="1" t="s">
        <v>2087</v>
      </c>
      <c r="K94" s="1" t="s">
        <v>2087</v>
      </c>
      <c r="L94" s="1" t="s">
        <v>2092</v>
      </c>
      <c r="M94" s="1" t="s">
        <v>2092</v>
      </c>
      <c r="N94" s="1" t="s">
        <v>2087</v>
      </c>
      <c r="O94" s="1" t="s">
        <v>2087</v>
      </c>
      <c r="P94" s="1" t="s">
        <v>2087</v>
      </c>
      <c r="Q94" s="1" t="s">
        <v>2087</v>
      </c>
      <c r="R94" s="1" t="s">
        <v>2093</v>
      </c>
      <c r="S94" s="1" t="s">
        <v>2087</v>
      </c>
      <c r="T94" s="1" t="s">
        <v>2094</v>
      </c>
      <c r="U94" s="1" t="s">
        <v>2087</v>
      </c>
      <c r="V94" s="1" t="s">
        <v>2095</v>
      </c>
      <c r="W94" s="1" t="s">
        <v>2087</v>
      </c>
      <c r="X94" s="1" t="s">
        <v>2087</v>
      </c>
      <c r="Y94" s="1" t="s">
        <v>2087</v>
      </c>
      <c r="Z94" s="1" t="s">
        <v>2096</v>
      </c>
      <c r="AA94" s="1" t="s">
        <v>2097</v>
      </c>
      <c r="AB94" s="1" t="s">
        <v>2098</v>
      </c>
      <c r="AC94" s="1" t="s">
        <v>2099</v>
      </c>
      <c r="AD94" s="1" t="s">
        <v>2092</v>
      </c>
      <c r="AE94" s="1" t="s">
        <v>2100</v>
      </c>
      <c r="AF94" s="1" t="s">
        <v>2087</v>
      </c>
      <c r="AG94" s="1" t="s">
        <v>2087</v>
      </c>
      <c r="AH94" s="1" t="s">
        <v>2101</v>
      </c>
      <c r="AI94" s="1" t="s">
        <v>2087</v>
      </c>
      <c r="AJ94" s="1" t="s">
        <v>2102</v>
      </c>
      <c r="AK94" s="1" t="s">
        <v>2092</v>
      </c>
      <c r="AL94" s="1" t="s">
        <v>2087</v>
      </c>
      <c r="AM94" s="1" t="s">
        <v>2087</v>
      </c>
      <c r="AN94" s="1" t="s">
        <v>2087</v>
      </c>
      <c r="AO94" s="1" t="s">
        <v>2103</v>
      </c>
      <c r="AP94" s="1" t="s">
        <v>2090</v>
      </c>
      <c r="AQ94" s="1" t="s">
        <v>2104</v>
      </c>
      <c r="AR94" s="1" t="s">
        <v>2105</v>
      </c>
      <c r="AS94" s="1" t="s">
        <v>2106</v>
      </c>
    </row>
    <row r="95" spans="1:45">
      <c r="A95" s="1" t="str">
        <f>INDEX(Data,,MATCH('Euro 2016'!$N$10,Lang,0))</f>
        <v>W44</v>
      </c>
      <c r="B95" s="1" t="s">
        <v>2107</v>
      </c>
      <c r="C95" s="1" t="s">
        <v>2108</v>
      </c>
      <c r="D95" s="1" t="s">
        <v>2107</v>
      </c>
      <c r="E95" s="1" t="s">
        <v>2107</v>
      </c>
      <c r="F95" s="1" t="s">
        <v>2109</v>
      </c>
      <c r="G95" s="1" t="s">
        <v>2107</v>
      </c>
      <c r="H95" s="1" t="s">
        <v>2110</v>
      </c>
      <c r="I95" s="1" t="s">
        <v>2111</v>
      </c>
      <c r="J95" s="1" t="s">
        <v>2107</v>
      </c>
      <c r="K95" s="1" t="s">
        <v>2107</v>
      </c>
      <c r="L95" s="1" t="s">
        <v>2112</v>
      </c>
      <c r="M95" s="1" t="s">
        <v>2112</v>
      </c>
      <c r="N95" s="1" t="s">
        <v>2107</v>
      </c>
      <c r="O95" s="1" t="s">
        <v>2107</v>
      </c>
      <c r="P95" s="1" t="s">
        <v>2107</v>
      </c>
      <c r="Q95" s="1" t="s">
        <v>2107</v>
      </c>
      <c r="R95" s="1" t="s">
        <v>2113</v>
      </c>
      <c r="S95" s="1" t="s">
        <v>2107</v>
      </c>
      <c r="T95" s="1" t="s">
        <v>2114</v>
      </c>
      <c r="U95" s="1" t="s">
        <v>2107</v>
      </c>
      <c r="V95" s="1" t="s">
        <v>2115</v>
      </c>
      <c r="W95" s="1" t="s">
        <v>2107</v>
      </c>
      <c r="X95" s="1" t="s">
        <v>2107</v>
      </c>
      <c r="Y95" s="1" t="s">
        <v>2107</v>
      </c>
      <c r="Z95" s="1" t="s">
        <v>2116</v>
      </c>
      <c r="AA95" s="1" t="s">
        <v>2117</v>
      </c>
      <c r="AB95" s="1" t="s">
        <v>2118</v>
      </c>
      <c r="AC95" s="1" t="s">
        <v>2119</v>
      </c>
      <c r="AD95" s="1" t="s">
        <v>2112</v>
      </c>
      <c r="AE95" s="1" t="s">
        <v>2120</v>
      </c>
      <c r="AF95" s="1" t="s">
        <v>2107</v>
      </c>
      <c r="AG95" s="1" t="s">
        <v>2107</v>
      </c>
      <c r="AH95" s="1" t="s">
        <v>2121</v>
      </c>
      <c r="AI95" s="1" t="s">
        <v>2107</v>
      </c>
      <c r="AJ95" s="1" t="s">
        <v>2122</v>
      </c>
      <c r="AK95" s="1" t="s">
        <v>2112</v>
      </c>
      <c r="AL95" s="1" t="s">
        <v>2107</v>
      </c>
      <c r="AM95" s="1" t="s">
        <v>2107</v>
      </c>
      <c r="AN95" s="1" t="s">
        <v>2107</v>
      </c>
      <c r="AO95" s="1" t="s">
        <v>2123</v>
      </c>
      <c r="AP95" s="1" t="s">
        <v>2110</v>
      </c>
      <c r="AQ95" s="1" t="s">
        <v>2124</v>
      </c>
      <c r="AR95" s="1" t="s">
        <v>2125</v>
      </c>
      <c r="AS95" s="1" t="s">
        <v>2126</v>
      </c>
    </row>
    <row r="96" spans="1:45">
      <c r="A96" s="1" t="str">
        <f>INDEX(Data,,MATCH('Euro 2016'!$N$10,Lang,0))</f>
        <v>W45</v>
      </c>
      <c r="B96" s="1" t="s">
        <v>2127</v>
      </c>
      <c r="C96" s="1" t="s">
        <v>2128</v>
      </c>
      <c r="D96" s="1" t="s">
        <v>2127</v>
      </c>
      <c r="E96" s="1" t="s">
        <v>2127</v>
      </c>
      <c r="F96" s="1" t="s">
        <v>2129</v>
      </c>
      <c r="G96" s="1" t="s">
        <v>2127</v>
      </c>
      <c r="H96" s="1" t="s">
        <v>2130</v>
      </c>
      <c r="I96" s="1" t="s">
        <v>2131</v>
      </c>
      <c r="J96" s="1" t="s">
        <v>2127</v>
      </c>
      <c r="K96" s="1" t="s">
        <v>2127</v>
      </c>
      <c r="L96" s="1" t="s">
        <v>2132</v>
      </c>
      <c r="M96" s="1" t="s">
        <v>2132</v>
      </c>
      <c r="N96" s="1" t="s">
        <v>2127</v>
      </c>
      <c r="O96" s="1" t="s">
        <v>2127</v>
      </c>
      <c r="P96" s="1" t="s">
        <v>2127</v>
      </c>
      <c r="Q96" s="1" t="s">
        <v>2127</v>
      </c>
      <c r="R96" s="1" t="s">
        <v>2133</v>
      </c>
      <c r="S96" s="1" t="s">
        <v>2127</v>
      </c>
      <c r="T96" s="1" t="s">
        <v>2134</v>
      </c>
      <c r="U96" s="1" t="s">
        <v>2127</v>
      </c>
      <c r="V96" s="1" t="s">
        <v>2135</v>
      </c>
      <c r="W96" s="1" t="s">
        <v>2127</v>
      </c>
      <c r="X96" s="1" t="s">
        <v>2127</v>
      </c>
      <c r="Y96" s="1" t="s">
        <v>2127</v>
      </c>
      <c r="Z96" s="1" t="s">
        <v>2136</v>
      </c>
      <c r="AA96" s="1" t="s">
        <v>2137</v>
      </c>
      <c r="AB96" s="1" t="s">
        <v>2138</v>
      </c>
      <c r="AC96" s="1" t="s">
        <v>2139</v>
      </c>
      <c r="AD96" s="1" t="s">
        <v>2132</v>
      </c>
      <c r="AE96" s="1" t="s">
        <v>2140</v>
      </c>
      <c r="AF96" s="1" t="s">
        <v>2127</v>
      </c>
      <c r="AG96" s="1" t="s">
        <v>2127</v>
      </c>
      <c r="AH96" s="1" t="s">
        <v>2141</v>
      </c>
      <c r="AI96" s="1" t="s">
        <v>2127</v>
      </c>
      <c r="AJ96" s="1" t="s">
        <v>2142</v>
      </c>
      <c r="AK96" s="1" t="s">
        <v>2132</v>
      </c>
      <c r="AL96" s="1" t="s">
        <v>2127</v>
      </c>
      <c r="AM96" s="1" t="s">
        <v>2127</v>
      </c>
      <c r="AN96" s="1" t="s">
        <v>2127</v>
      </c>
      <c r="AO96" s="1" t="s">
        <v>2143</v>
      </c>
      <c r="AP96" s="1" t="s">
        <v>2130</v>
      </c>
      <c r="AQ96" s="1" t="s">
        <v>2144</v>
      </c>
      <c r="AR96" s="1" t="s">
        <v>2145</v>
      </c>
      <c r="AS96" s="1" t="s">
        <v>2146</v>
      </c>
    </row>
    <row r="97" spans="1:45">
      <c r="A97" s="1" t="str">
        <f>INDEX(Data,,MATCH('Euro 2016'!$N$10,Lang,0))</f>
        <v>W46</v>
      </c>
      <c r="B97" s="1" t="s">
        <v>2147</v>
      </c>
      <c r="C97" s="1" t="s">
        <v>2148</v>
      </c>
      <c r="D97" s="1" t="s">
        <v>2147</v>
      </c>
      <c r="E97" s="1" t="s">
        <v>2147</v>
      </c>
      <c r="F97" s="1" t="s">
        <v>2149</v>
      </c>
      <c r="G97" s="1" t="s">
        <v>2147</v>
      </c>
      <c r="H97" s="1" t="s">
        <v>2150</v>
      </c>
      <c r="I97" s="1" t="s">
        <v>2151</v>
      </c>
      <c r="J97" s="1" t="s">
        <v>2147</v>
      </c>
      <c r="K97" s="1" t="s">
        <v>2147</v>
      </c>
      <c r="L97" s="1" t="s">
        <v>2152</v>
      </c>
      <c r="M97" s="1" t="s">
        <v>2152</v>
      </c>
      <c r="N97" s="1" t="s">
        <v>2147</v>
      </c>
      <c r="O97" s="1" t="s">
        <v>2147</v>
      </c>
      <c r="P97" s="1" t="s">
        <v>2147</v>
      </c>
      <c r="Q97" s="1" t="s">
        <v>2147</v>
      </c>
      <c r="R97" s="1" t="s">
        <v>2153</v>
      </c>
      <c r="S97" s="1" t="s">
        <v>2147</v>
      </c>
      <c r="T97" s="1" t="s">
        <v>2154</v>
      </c>
      <c r="U97" s="1" t="s">
        <v>2147</v>
      </c>
      <c r="V97" s="1" t="s">
        <v>2155</v>
      </c>
      <c r="W97" s="1" t="s">
        <v>2147</v>
      </c>
      <c r="X97" s="1" t="s">
        <v>2147</v>
      </c>
      <c r="Y97" s="1" t="s">
        <v>2147</v>
      </c>
      <c r="Z97" s="1" t="s">
        <v>2156</v>
      </c>
      <c r="AA97" s="1" t="s">
        <v>2157</v>
      </c>
      <c r="AB97" s="1" t="s">
        <v>2158</v>
      </c>
      <c r="AC97" s="1" t="s">
        <v>2159</v>
      </c>
      <c r="AD97" s="1" t="s">
        <v>2152</v>
      </c>
      <c r="AE97" s="1" t="s">
        <v>2160</v>
      </c>
      <c r="AF97" s="1" t="s">
        <v>2147</v>
      </c>
      <c r="AG97" s="1" t="s">
        <v>2147</v>
      </c>
      <c r="AH97" s="1" t="s">
        <v>2161</v>
      </c>
      <c r="AI97" s="1" t="s">
        <v>2147</v>
      </c>
      <c r="AJ97" s="1" t="s">
        <v>2162</v>
      </c>
      <c r="AK97" s="1" t="s">
        <v>2152</v>
      </c>
      <c r="AL97" s="1" t="s">
        <v>2147</v>
      </c>
      <c r="AM97" s="1" t="s">
        <v>2147</v>
      </c>
      <c r="AN97" s="1" t="s">
        <v>2147</v>
      </c>
      <c r="AO97" s="1" t="s">
        <v>2163</v>
      </c>
      <c r="AP97" s="1" t="s">
        <v>2150</v>
      </c>
      <c r="AQ97" s="1" t="s">
        <v>2164</v>
      </c>
      <c r="AR97" s="1" t="s">
        <v>2165</v>
      </c>
      <c r="AS97" s="1" t="s">
        <v>2166</v>
      </c>
    </row>
    <row r="98" spans="1:45">
      <c r="A98" s="1" t="str">
        <f>INDEX(Data,,MATCH('Euro 2016'!$N$10,Lang,0))</f>
        <v>W47</v>
      </c>
      <c r="B98" s="1" t="s">
        <v>2167</v>
      </c>
      <c r="C98" s="1" t="s">
        <v>2168</v>
      </c>
      <c r="D98" s="1" t="s">
        <v>2167</v>
      </c>
      <c r="E98" s="1" t="s">
        <v>2167</v>
      </c>
      <c r="F98" s="1" t="s">
        <v>2169</v>
      </c>
      <c r="G98" s="1" t="s">
        <v>2167</v>
      </c>
      <c r="H98" s="1" t="s">
        <v>2170</v>
      </c>
      <c r="I98" s="1" t="s">
        <v>2171</v>
      </c>
      <c r="J98" s="1" t="s">
        <v>2167</v>
      </c>
      <c r="K98" s="1" t="s">
        <v>2167</v>
      </c>
      <c r="L98" s="1" t="s">
        <v>2172</v>
      </c>
      <c r="M98" s="1" t="s">
        <v>2172</v>
      </c>
      <c r="N98" s="1" t="s">
        <v>2167</v>
      </c>
      <c r="O98" s="1" t="s">
        <v>2167</v>
      </c>
      <c r="P98" s="1" t="s">
        <v>2167</v>
      </c>
      <c r="Q98" s="1" t="s">
        <v>2167</v>
      </c>
      <c r="R98" s="1" t="s">
        <v>2173</v>
      </c>
      <c r="S98" s="1" t="s">
        <v>2167</v>
      </c>
      <c r="T98" s="1" t="s">
        <v>2174</v>
      </c>
      <c r="U98" s="1" t="s">
        <v>2167</v>
      </c>
      <c r="V98" s="1" t="s">
        <v>2175</v>
      </c>
      <c r="W98" s="1" t="s">
        <v>2167</v>
      </c>
      <c r="X98" s="1" t="s">
        <v>2167</v>
      </c>
      <c r="Y98" s="1" t="s">
        <v>2167</v>
      </c>
      <c r="Z98" s="1" t="s">
        <v>2176</v>
      </c>
      <c r="AA98" s="1" t="s">
        <v>2177</v>
      </c>
      <c r="AB98" s="1" t="s">
        <v>2178</v>
      </c>
      <c r="AC98" s="1" t="s">
        <v>2179</v>
      </c>
      <c r="AD98" s="1" t="s">
        <v>2172</v>
      </c>
      <c r="AE98" s="1" t="s">
        <v>2180</v>
      </c>
      <c r="AF98" s="1" t="s">
        <v>2167</v>
      </c>
      <c r="AG98" s="1" t="s">
        <v>2167</v>
      </c>
      <c r="AH98" s="1" t="s">
        <v>2181</v>
      </c>
      <c r="AI98" s="1" t="s">
        <v>2167</v>
      </c>
      <c r="AJ98" s="1" t="s">
        <v>2182</v>
      </c>
      <c r="AK98" s="1" t="s">
        <v>2172</v>
      </c>
      <c r="AL98" s="1" t="s">
        <v>2167</v>
      </c>
      <c r="AM98" s="1" t="s">
        <v>2167</v>
      </c>
      <c r="AN98" s="1" t="s">
        <v>2167</v>
      </c>
      <c r="AO98" s="1" t="s">
        <v>2183</v>
      </c>
      <c r="AP98" s="1" t="s">
        <v>2170</v>
      </c>
      <c r="AQ98" s="1" t="s">
        <v>2184</v>
      </c>
      <c r="AR98" s="1" t="s">
        <v>2185</v>
      </c>
      <c r="AS98" s="1" t="s">
        <v>2186</v>
      </c>
    </row>
    <row r="99" spans="1:45">
      <c r="A99" s="1" t="str">
        <f>INDEX(Data,,MATCH('Euro 2016'!$N$10,Lang,0))</f>
        <v>W48</v>
      </c>
      <c r="B99" s="1" t="s">
        <v>2187</v>
      </c>
      <c r="C99" s="1" t="s">
        <v>2188</v>
      </c>
      <c r="D99" s="1" t="s">
        <v>2187</v>
      </c>
      <c r="E99" s="1" t="s">
        <v>2187</v>
      </c>
      <c r="F99" s="1" t="s">
        <v>2189</v>
      </c>
      <c r="G99" s="1" t="s">
        <v>2187</v>
      </c>
      <c r="H99" s="1" t="s">
        <v>2190</v>
      </c>
      <c r="I99" s="1" t="s">
        <v>2191</v>
      </c>
      <c r="J99" s="1" t="s">
        <v>2187</v>
      </c>
      <c r="K99" s="1" t="s">
        <v>2187</v>
      </c>
      <c r="L99" s="1" t="s">
        <v>2192</v>
      </c>
      <c r="M99" s="1" t="s">
        <v>2192</v>
      </c>
      <c r="N99" s="1" t="s">
        <v>2187</v>
      </c>
      <c r="O99" s="1" t="s">
        <v>2187</v>
      </c>
      <c r="P99" s="1" t="s">
        <v>2187</v>
      </c>
      <c r="Q99" s="1" t="s">
        <v>2187</v>
      </c>
      <c r="R99" s="1" t="s">
        <v>2193</v>
      </c>
      <c r="S99" s="1" t="s">
        <v>2187</v>
      </c>
      <c r="T99" s="1" t="s">
        <v>2194</v>
      </c>
      <c r="U99" s="1" t="s">
        <v>2187</v>
      </c>
      <c r="V99" s="1" t="s">
        <v>2195</v>
      </c>
      <c r="W99" s="1" t="s">
        <v>2187</v>
      </c>
      <c r="X99" s="1" t="s">
        <v>2187</v>
      </c>
      <c r="Y99" s="1" t="s">
        <v>2187</v>
      </c>
      <c r="Z99" s="1" t="s">
        <v>2196</v>
      </c>
      <c r="AA99" s="1" t="s">
        <v>2197</v>
      </c>
      <c r="AB99" s="1" t="s">
        <v>2198</v>
      </c>
      <c r="AC99" s="1" t="s">
        <v>2199</v>
      </c>
      <c r="AD99" s="1" t="s">
        <v>2192</v>
      </c>
      <c r="AE99" s="1" t="s">
        <v>2200</v>
      </c>
      <c r="AF99" s="1" t="s">
        <v>2187</v>
      </c>
      <c r="AG99" s="1" t="s">
        <v>2187</v>
      </c>
      <c r="AH99" s="1" t="s">
        <v>2201</v>
      </c>
      <c r="AI99" s="1" t="s">
        <v>2187</v>
      </c>
      <c r="AJ99" s="1" t="s">
        <v>2202</v>
      </c>
      <c r="AK99" s="1" t="s">
        <v>2192</v>
      </c>
      <c r="AL99" s="1" t="s">
        <v>2187</v>
      </c>
      <c r="AM99" s="1" t="s">
        <v>2187</v>
      </c>
      <c r="AN99" s="1" t="s">
        <v>2187</v>
      </c>
      <c r="AO99" s="1" t="s">
        <v>2203</v>
      </c>
      <c r="AP99" s="1" t="s">
        <v>2190</v>
      </c>
      <c r="AQ99" s="1" t="s">
        <v>2204</v>
      </c>
      <c r="AR99" s="1" t="s">
        <v>2205</v>
      </c>
      <c r="AS99" s="1" t="s">
        <v>2206</v>
      </c>
    </row>
    <row r="100" spans="1:45">
      <c r="A100" s="1" t="str">
        <f>INDEX(Data,,MATCH('Euro 2016'!$N$10,Lang,0))</f>
        <v>W49</v>
      </c>
      <c r="B100" s="1" t="s">
        <v>2207</v>
      </c>
      <c r="C100" s="1" t="s">
        <v>2208</v>
      </c>
      <c r="D100" s="1" t="s">
        <v>2207</v>
      </c>
      <c r="E100" s="1" t="s">
        <v>2207</v>
      </c>
      <c r="F100" s="1" t="s">
        <v>2209</v>
      </c>
      <c r="G100" s="1" t="s">
        <v>2207</v>
      </c>
      <c r="H100" s="1" t="s">
        <v>2210</v>
      </c>
      <c r="I100" s="1" t="s">
        <v>2211</v>
      </c>
      <c r="J100" s="1" t="s">
        <v>2207</v>
      </c>
      <c r="K100" s="1" t="s">
        <v>2207</v>
      </c>
      <c r="L100" s="1" t="s">
        <v>2212</v>
      </c>
      <c r="M100" s="1" t="s">
        <v>2212</v>
      </c>
      <c r="N100" s="1" t="s">
        <v>2207</v>
      </c>
      <c r="O100" s="1" t="s">
        <v>2207</v>
      </c>
      <c r="P100" s="1" t="s">
        <v>2207</v>
      </c>
      <c r="Q100" s="1" t="s">
        <v>2207</v>
      </c>
      <c r="R100" s="1" t="s">
        <v>2213</v>
      </c>
      <c r="S100" s="1" t="s">
        <v>2207</v>
      </c>
      <c r="T100" s="1" t="s">
        <v>2214</v>
      </c>
      <c r="U100" s="1" t="s">
        <v>2207</v>
      </c>
      <c r="V100" s="1" t="s">
        <v>2215</v>
      </c>
      <c r="W100" s="1" t="s">
        <v>2207</v>
      </c>
      <c r="X100" s="1" t="s">
        <v>2207</v>
      </c>
      <c r="Y100" s="1" t="s">
        <v>2207</v>
      </c>
      <c r="Z100" s="1" t="s">
        <v>2216</v>
      </c>
      <c r="AA100" s="1" t="s">
        <v>2217</v>
      </c>
      <c r="AB100" s="1" t="s">
        <v>2218</v>
      </c>
      <c r="AC100" s="1" t="s">
        <v>2219</v>
      </c>
      <c r="AD100" s="1" t="s">
        <v>2212</v>
      </c>
      <c r="AE100" s="1" t="s">
        <v>2220</v>
      </c>
      <c r="AF100" s="1" t="s">
        <v>2207</v>
      </c>
      <c r="AG100" s="1" t="s">
        <v>2207</v>
      </c>
      <c r="AH100" s="1" t="s">
        <v>2221</v>
      </c>
      <c r="AI100" s="1" t="s">
        <v>2207</v>
      </c>
      <c r="AJ100" s="1" t="s">
        <v>2222</v>
      </c>
      <c r="AK100" s="1" t="s">
        <v>2212</v>
      </c>
      <c r="AL100" s="1" t="s">
        <v>2207</v>
      </c>
      <c r="AM100" s="1" t="s">
        <v>2207</v>
      </c>
      <c r="AN100" s="1" t="s">
        <v>2207</v>
      </c>
      <c r="AO100" s="1" t="s">
        <v>2223</v>
      </c>
      <c r="AP100" s="1" t="s">
        <v>2210</v>
      </c>
      <c r="AQ100" s="1" t="s">
        <v>2224</v>
      </c>
      <c r="AR100" s="1" t="s">
        <v>2225</v>
      </c>
      <c r="AS100" s="1" t="s">
        <v>2226</v>
      </c>
    </row>
    <row r="101" spans="1:45">
      <c r="A101" s="1" t="str">
        <f>INDEX(Data,,MATCH('Euro 2016'!$N$10,Lang,0))</f>
        <v>W50</v>
      </c>
      <c r="B101" s="1" t="s">
        <v>2227</v>
      </c>
      <c r="C101" s="1" t="s">
        <v>2228</v>
      </c>
      <c r="D101" s="1" t="s">
        <v>2227</v>
      </c>
      <c r="E101" s="1" t="s">
        <v>2227</v>
      </c>
      <c r="F101" s="1" t="s">
        <v>2229</v>
      </c>
      <c r="G101" s="1" t="s">
        <v>2227</v>
      </c>
      <c r="H101" s="1" t="s">
        <v>2230</v>
      </c>
      <c r="I101" s="1" t="s">
        <v>2231</v>
      </c>
      <c r="J101" s="1" t="s">
        <v>2227</v>
      </c>
      <c r="K101" s="1" t="s">
        <v>2227</v>
      </c>
      <c r="L101" s="1" t="s">
        <v>2232</v>
      </c>
      <c r="M101" s="1" t="s">
        <v>2232</v>
      </c>
      <c r="N101" s="1" t="s">
        <v>2227</v>
      </c>
      <c r="O101" s="1" t="s">
        <v>2227</v>
      </c>
      <c r="P101" s="1" t="s">
        <v>2227</v>
      </c>
      <c r="Q101" s="1" t="s">
        <v>2227</v>
      </c>
      <c r="R101" s="1" t="s">
        <v>2233</v>
      </c>
      <c r="S101" s="1" t="s">
        <v>2227</v>
      </c>
      <c r="T101" s="1" t="s">
        <v>2234</v>
      </c>
      <c r="U101" s="1" t="s">
        <v>2227</v>
      </c>
      <c r="V101" s="1" t="s">
        <v>2235</v>
      </c>
      <c r="W101" s="1" t="s">
        <v>2227</v>
      </c>
      <c r="X101" s="1" t="s">
        <v>2227</v>
      </c>
      <c r="Y101" s="1" t="s">
        <v>2227</v>
      </c>
      <c r="Z101" s="1" t="s">
        <v>2236</v>
      </c>
      <c r="AA101" s="1" t="s">
        <v>2237</v>
      </c>
      <c r="AB101" s="1" t="s">
        <v>2238</v>
      </c>
      <c r="AC101" s="1" t="s">
        <v>2239</v>
      </c>
      <c r="AD101" s="1" t="s">
        <v>2232</v>
      </c>
      <c r="AE101" s="1" t="s">
        <v>2240</v>
      </c>
      <c r="AF101" s="1" t="s">
        <v>2227</v>
      </c>
      <c r="AG101" s="1" t="s">
        <v>2227</v>
      </c>
      <c r="AH101" s="1" t="s">
        <v>2241</v>
      </c>
      <c r="AI101" s="1" t="s">
        <v>2227</v>
      </c>
      <c r="AJ101" s="1" t="s">
        <v>2242</v>
      </c>
      <c r="AK101" s="1" t="s">
        <v>2232</v>
      </c>
      <c r="AL101" s="1" t="s">
        <v>2227</v>
      </c>
      <c r="AM101" s="1" t="s">
        <v>2227</v>
      </c>
      <c r="AN101" s="1" t="s">
        <v>2227</v>
      </c>
      <c r="AO101" s="1" t="s">
        <v>2243</v>
      </c>
      <c r="AP101" s="1" t="s">
        <v>2230</v>
      </c>
      <c r="AQ101" s="1" t="s">
        <v>2244</v>
      </c>
      <c r="AR101" s="1" t="s">
        <v>2245</v>
      </c>
      <c r="AS101" s="1" t="s">
        <v>2246</v>
      </c>
    </row>
    <row r="102" spans="1:45">
      <c r="A102" s="1" t="str">
        <f>INDEX(Data,,MATCH('Euro 2016'!$N$10,Lang,0))</f>
        <v>L61</v>
      </c>
      <c r="B102" s="1" t="s">
        <v>2247</v>
      </c>
      <c r="C102" s="1" t="s">
        <v>2248</v>
      </c>
      <c r="D102" s="1" t="s">
        <v>2247</v>
      </c>
      <c r="E102" s="1" t="s">
        <v>2247</v>
      </c>
      <c r="F102" s="1" t="s">
        <v>2249</v>
      </c>
      <c r="G102" s="1" t="s">
        <v>2247</v>
      </c>
      <c r="H102" s="1" t="s">
        <v>2250</v>
      </c>
      <c r="I102" s="1" t="s">
        <v>2251</v>
      </c>
      <c r="J102" s="1" t="s">
        <v>2247</v>
      </c>
      <c r="K102" s="1" t="s">
        <v>2247</v>
      </c>
      <c r="L102" s="1" t="s">
        <v>2250</v>
      </c>
      <c r="M102" s="1" t="s">
        <v>2252</v>
      </c>
      <c r="N102" s="1" t="s">
        <v>2253</v>
      </c>
      <c r="O102" s="1" t="s">
        <v>2247</v>
      </c>
      <c r="P102" s="1" t="s">
        <v>2253</v>
      </c>
      <c r="Q102" s="1" t="s">
        <v>2247</v>
      </c>
      <c r="R102" s="1" t="s">
        <v>2254</v>
      </c>
      <c r="S102" s="1" t="s">
        <v>2247</v>
      </c>
      <c r="T102" s="1" t="s">
        <v>2255</v>
      </c>
      <c r="U102" s="1" t="s">
        <v>2247</v>
      </c>
      <c r="V102" s="1" t="s">
        <v>2253</v>
      </c>
      <c r="W102" s="1" t="s">
        <v>2247</v>
      </c>
      <c r="X102" s="1" t="s">
        <v>2247</v>
      </c>
      <c r="Y102" s="1" t="s">
        <v>2247</v>
      </c>
      <c r="Z102" s="1" t="s">
        <v>2256</v>
      </c>
      <c r="AA102" s="1" t="s">
        <v>2250</v>
      </c>
      <c r="AB102" s="1" t="s">
        <v>2257</v>
      </c>
      <c r="AC102" s="1" t="s">
        <v>2252</v>
      </c>
      <c r="AD102" s="1" t="s">
        <v>2252</v>
      </c>
      <c r="AE102" s="1" t="s">
        <v>2258</v>
      </c>
      <c r="AF102" s="1" t="s">
        <v>2247</v>
      </c>
      <c r="AG102" s="1" t="s">
        <v>2247</v>
      </c>
      <c r="AH102" s="1" t="s">
        <v>2250</v>
      </c>
      <c r="AI102" s="1" t="s">
        <v>2247</v>
      </c>
      <c r="AJ102" s="1" t="s">
        <v>2259</v>
      </c>
      <c r="AK102" s="1" t="s">
        <v>2250</v>
      </c>
      <c r="AL102" s="1" t="s">
        <v>2247</v>
      </c>
      <c r="AM102" s="1" t="s">
        <v>2247</v>
      </c>
      <c r="AN102" s="1" t="s">
        <v>2247</v>
      </c>
      <c r="AO102" s="1" t="s">
        <v>2260</v>
      </c>
      <c r="AP102" s="1" t="s">
        <v>2249</v>
      </c>
      <c r="AQ102" s="1" t="s">
        <v>2261</v>
      </c>
      <c r="AR102" s="1" t="s">
        <v>2262</v>
      </c>
      <c r="AS102" s="1" t="s">
        <v>2263</v>
      </c>
    </row>
    <row r="103" spans="1:45">
      <c r="A103" s="1" t="str">
        <f>INDEX(Data,,MATCH('Euro 2016'!$N$10,Lang,0))</f>
        <v>L62</v>
      </c>
      <c r="B103" s="1" t="s">
        <v>2264</v>
      </c>
      <c r="C103" s="1" t="s">
        <v>2265</v>
      </c>
      <c r="D103" s="1" t="s">
        <v>2264</v>
      </c>
      <c r="E103" s="1" t="s">
        <v>2264</v>
      </c>
      <c r="F103" s="1" t="s">
        <v>2266</v>
      </c>
      <c r="G103" s="1" t="s">
        <v>2264</v>
      </c>
      <c r="H103" s="1" t="s">
        <v>2267</v>
      </c>
      <c r="I103" s="1" t="s">
        <v>2268</v>
      </c>
      <c r="J103" s="1" t="s">
        <v>2264</v>
      </c>
      <c r="K103" s="1" t="s">
        <v>2264</v>
      </c>
      <c r="L103" s="1" t="s">
        <v>2267</v>
      </c>
      <c r="M103" s="1" t="s">
        <v>2269</v>
      </c>
      <c r="N103" s="1" t="s">
        <v>2270</v>
      </c>
      <c r="O103" s="1" t="s">
        <v>2264</v>
      </c>
      <c r="P103" s="1" t="s">
        <v>2270</v>
      </c>
      <c r="Q103" s="1" t="s">
        <v>2264</v>
      </c>
      <c r="R103" s="1" t="s">
        <v>2271</v>
      </c>
      <c r="S103" s="1" t="s">
        <v>2264</v>
      </c>
      <c r="T103" s="1" t="s">
        <v>2272</v>
      </c>
      <c r="U103" s="1" t="s">
        <v>2264</v>
      </c>
      <c r="V103" s="1" t="s">
        <v>2270</v>
      </c>
      <c r="W103" s="1" t="s">
        <v>2264</v>
      </c>
      <c r="X103" s="1" t="s">
        <v>2264</v>
      </c>
      <c r="Y103" s="1" t="s">
        <v>2264</v>
      </c>
      <c r="Z103" s="1" t="s">
        <v>2273</v>
      </c>
      <c r="AA103" s="1" t="s">
        <v>2267</v>
      </c>
      <c r="AB103" s="1" t="s">
        <v>2274</v>
      </c>
      <c r="AC103" s="1" t="s">
        <v>2269</v>
      </c>
      <c r="AD103" s="1" t="s">
        <v>2269</v>
      </c>
      <c r="AE103" s="1" t="s">
        <v>2275</v>
      </c>
      <c r="AF103" s="1" t="s">
        <v>2264</v>
      </c>
      <c r="AG103" s="1" t="s">
        <v>2264</v>
      </c>
      <c r="AH103" s="1" t="s">
        <v>2267</v>
      </c>
      <c r="AI103" s="1" t="s">
        <v>2264</v>
      </c>
      <c r="AJ103" s="1" t="s">
        <v>2276</v>
      </c>
      <c r="AK103" s="1" t="s">
        <v>2267</v>
      </c>
      <c r="AL103" s="1" t="s">
        <v>2264</v>
      </c>
      <c r="AM103" s="1" t="s">
        <v>2264</v>
      </c>
      <c r="AN103" s="1" t="s">
        <v>2264</v>
      </c>
      <c r="AO103" s="1" t="s">
        <v>2277</v>
      </c>
      <c r="AP103" s="1" t="s">
        <v>2266</v>
      </c>
      <c r="AQ103" s="1" t="s">
        <v>2278</v>
      </c>
      <c r="AR103" s="1" t="s">
        <v>2279</v>
      </c>
      <c r="AS103" s="1" t="s">
        <v>2280</v>
      </c>
    </row>
    <row r="105" spans="1:45">
      <c r="A105" s="1" t="str">
        <f>INDEX(Data,,MATCH('Euro 2016'!$N$10,Lang,0))</f>
        <v>Runner-up Group A</v>
      </c>
      <c r="B105" s="1" t="s">
        <v>2581</v>
      </c>
      <c r="C105" s="1" t="s">
        <v>2581</v>
      </c>
      <c r="D105" s="1" t="s">
        <v>2581</v>
      </c>
      <c r="E105" s="1" t="s">
        <v>2581</v>
      </c>
      <c r="F105" s="1" t="s">
        <v>2581</v>
      </c>
      <c r="G105" s="1" t="s">
        <v>2581</v>
      </c>
      <c r="H105" s="1" t="s">
        <v>2581</v>
      </c>
      <c r="I105" s="1" t="s">
        <v>2581</v>
      </c>
      <c r="J105" s="1" t="s">
        <v>2581</v>
      </c>
      <c r="K105" s="1" t="s">
        <v>2581</v>
      </c>
      <c r="L105" s="1" t="s">
        <v>2581</v>
      </c>
      <c r="M105" s="1" t="s">
        <v>2581</v>
      </c>
      <c r="N105" s="1" t="s">
        <v>2581</v>
      </c>
      <c r="O105" s="1" t="s">
        <v>2581</v>
      </c>
      <c r="P105" s="1" t="s">
        <v>2581</v>
      </c>
      <c r="Q105" s="1" t="s">
        <v>2581</v>
      </c>
      <c r="R105" s="1" t="s">
        <v>2581</v>
      </c>
      <c r="S105" s="1" t="s">
        <v>2581</v>
      </c>
      <c r="T105" s="1" t="s">
        <v>2581</v>
      </c>
      <c r="U105" s="1" t="s">
        <v>2597</v>
      </c>
      <c r="V105" s="1" t="s">
        <v>2581</v>
      </c>
      <c r="W105" s="1" t="s">
        <v>2581</v>
      </c>
      <c r="X105" s="1" t="s">
        <v>2581</v>
      </c>
      <c r="Y105" s="1" t="s">
        <v>2581</v>
      </c>
      <c r="Z105" s="1" t="s">
        <v>2581</v>
      </c>
      <c r="AA105" s="1" t="s">
        <v>2581</v>
      </c>
      <c r="AB105" s="1" t="s">
        <v>2581</v>
      </c>
      <c r="AC105" s="1" t="s">
        <v>2581</v>
      </c>
      <c r="AD105" s="1" t="s">
        <v>2581</v>
      </c>
      <c r="AE105" s="1" t="s">
        <v>2581</v>
      </c>
      <c r="AF105" s="1" t="s">
        <v>2581</v>
      </c>
      <c r="AG105" s="1" t="s">
        <v>2581</v>
      </c>
      <c r="AH105" s="1" t="s">
        <v>2581</v>
      </c>
      <c r="AI105" s="1" t="s">
        <v>2581</v>
      </c>
      <c r="AJ105" s="1" t="s">
        <v>2581</v>
      </c>
      <c r="AK105" s="1" t="s">
        <v>2581</v>
      </c>
      <c r="AL105" s="1" t="s">
        <v>2581</v>
      </c>
      <c r="AM105" s="1" t="s">
        <v>2581</v>
      </c>
      <c r="AN105" s="1" t="s">
        <v>2581</v>
      </c>
      <c r="AO105" s="1" t="s">
        <v>2581</v>
      </c>
      <c r="AP105" s="1" t="s">
        <v>2581</v>
      </c>
      <c r="AQ105" s="1" t="s">
        <v>2581</v>
      </c>
      <c r="AR105" s="1" t="s">
        <v>2581</v>
      </c>
      <c r="AS105" s="1" t="s">
        <v>2581</v>
      </c>
    </row>
    <row r="106" spans="1:45">
      <c r="A106" s="1" t="str">
        <f>INDEX(Data,,MATCH('Euro 2016'!$N$10,Lang,0))</f>
        <v>Winner Group B</v>
      </c>
      <c r="B106" s="1" t="s">
        <v>2582</v>
      </c>
      <c r="C106" s="1" t="s">
        <v>2582</v>
      </c>
      <c r="D106" s="1" t="s">
        <v>2582</v>
      </c>
      <c r="E106" s="1" t="s">
        <v>2582</v>
      </c>
      <c r="F106" s="1" t="s">
        <v>2582</v>
      </c>
      <c r="G106" s="1" t="s">
        <v>2582</v>
      </c>
      <c r="H106" s="1" t="s">
        <v>2582</v>
      </c>
      <c r="I106" s="1" t="s">
        <v>2582</v>
      </c>
      <c r="J106" s="1" t="s">
        <v>2582</v>
      </c>
      <c r="K106" s="1" t="s">
        <v>2582</v>
      </c>
      <c r="L106" s="1" t="s">
        <v>2582</v>
      </c>
      <c r="M106" s="1" t="s">
        <v>2582</v>
      </c>
      <c r="N106" s="1" t="s">
        <v>2582</v>
      </c>
      <c r="O106" s="1" t="s">
        <v>2582</v>
      </c>
      <c r="P106" s="1" t="s">
        <v>2582</v>
      </c>
      <c r="Q106" s="1" t="s">
        <v>2582</v>
      </c>
      <c r="R106" s="1" t="s">
        <v>2582</v>
      </c>
      <c r="S106" s="1" t="s">
        <v>2582</v>
      </c>
      <c r="T106" s="1" t="s">
        <v>2582</v>
      </c>
      <c r="U106" s="1" t="s">
        <v>2598</v>
      </c>
      <c r="V106" s="1" t="s">
        <v>2582</v>
      </c>
      <c r="W106" s="1" t="s">
        <v>2582</v>
      </c>
      <c r="X106" s="1" t="s">
        <v>2582</v>
      </c>
      <c r="Y106" s="1" t="s">
        <v>2582</v>
      </c>
      <c r="Z106" s="1" t="s">
        <v>2582</v>
      </c>
      <c r="AA106" s="1" t="s">
        <v>2582</v>
      </c>
      <c r="AB106" s="1" t="s">
        <v>2582</v>
      </c>
      <c r="AC106" s="1" t="s">
        <v>2582</v>
      </c>
      <c r="AD106" s="1" t="s">
        <v>2582</v>
      </c>
      <c r="AE106" s="1" t="s">
        <v>2582</v>
      </c>
      <c r="AF106" s="1" t="s">
        <v>2582</v>
      </c>
      <c r="AG106" s="1" t="s">
        <v>2582</v>
      </c>
      <c r="AH106" s="1" t="s">
        <v>2582</v>
      </c>
      <c r="AI106" s="1" t="s">
        <v>2582</v>
      </c>
      <c r="AJ106" s="1" t="s">
        <v>2582</v>
      </c>
      <c r="AK106" s="1" t="s">
        <v>2582</v>
      </c>
      <c r="AL106" s="1" t="s">
        <v>2582</v>
      </c>
      <c r="AM106" s="1" t="s">
        <v>2582</v>
      </c>
      <c r="AN106" s="1" t="s">
        <v>2582</v>
      </c>
      <c r="AO106" s="1" t="s">
        <v>2582</v>
      </c>
      <c r="AP106" s="1" t="s">
        <v>2582</v>
      </c>
      <c r="AQ106" s="1" t="s">
        <v>2582</v>
      </c>
      <c r="AR106" s="1" t="s">
        <v>2582</v>
      </c>
      <c r="AS106" s="1" t="s">
        <v>2582</v>
      </c>
    </row>
    <row r="107" spans="1:45">
      <c r="A107" s="1" t="str">
        <f>INDEX(Data,,MATCH('Euro 2016'!$N$10,Lang,0))</f>
        <v>Winner Group D</v>
      </c>
      <c r="B107" s="1" t="s">
        <v>2583</v>
      </c>
      <c r="C107" s="1" t="s">
        <v>2583</v>
      </c>
      <c r="D107" s="1" t="s">
        <v>2583</v>
      </c>
      <c r="E107" s="1" t="s">
        <v>2583</v>
      </c>
      <c r="F107" s="1" t="s">
        <v>2583</v>
      </c>
      <c r="G107" s="1" t="s">
        <v>2583</v>
      </c>
      <c r="H107" s="1" t="s">
        <v>2583</v>
      </c>
      <c r="I107" s="1" t="s">
        <v>2583</v>
      </c>
      <c r="J107" s="1" t="s">
        <v>2583</v>
      </c>
      <c r="K107" s="1" t="s">
        <v>2583</v>
      </c>
      <c r="L107" s="1" t="s">
        <v>2583</v>
      </c>
      <c r="M107" s="1" t="s">
        <v>2583</v>
      </c>
      <c r="N107" s="1" t="s">
        <v>2583</v>
      </c>
      <c r="O107" s="1" t="s">
        <v>2583</v>
      </c>
      <c r="P107" s="1" t="s">
        <v>2583</v>
      </c>
      <c r="Q107" s="1" t="s">
        <v>2583</v>
      </c>
      <c r="R107" s="1" t="s">
        <v>2583</v>
      </c>
      <c r="S107" s="1" t="s">
        <v>2583</v>
      </c>
      <c r="T107" s="1" t="s">
        <v>2583</v>
      </c>
      <c r="U107" s="1" t="s">
        <v>2599</v>
      </c>
      <c r="V107" s="1" t="s">
        <v>2583</v>
      </c>
      <c r="W107" s="1" t="s">
        <v>2583</v>
      </c>
      <c r="X107" s="1" t="s">
        <v>2583</v>
      </c>
      <c r="Y107" s="1" t="s">
        <v>2583</v>
      </c>
      <c r="Z107" s="1" t="s">
        <v>2583</v>
      </c>
      <c r="AA107" s="1" t="s">
        <v>2583</v>
      </c>
      <c r="AB107" s="1" t="s">
        <v>2583</v>
      </c>
      <c r="AC107" s="1" t="s">
        <v>2583</v>
      </c>
      <c r="AD107" s="1" t="s">
        <v>2583</v>
      </c>
      <c r="AE107" s="1" t="s">
        <v>2583</v>
      </c>
      <c r="AF107" s="1" t="s">
        <v>2583</v>
      </c>
      <c r="AG107" s="1" t="s">
        <v>2583</v>
      </c>
      <c r="AH107" s="1" t="s">
        <v>2583</v>
      </c>
      <c r="AI107" s="1" t="s">
        <v>2583</v>
      </c>
      <c r="AJ107" s="1" t="s">
        <v>2583</v>
      </c>
      <c r="AK107" s="1" t="s">
        <v>2583</v>
      </c>
      <c r="AL107" s="1" t="s">
        <v>2583</v>
      </c>
      <c r="AM107" s="1" t="s">
        <v>2583</v>
      </c>
      <c r="AN107" s="1" t="s">
        <v>2583</v>
      </c>
      <c r="AO107" s="1" t="s">
        <v>2583</v>
      </c>
      <c r="AP107" s="1" t="s">
        <v>2583</v>
      </c>
      <c r="AQ107" s="1" t="s">
        <v>2583</v>
      </c>
      <c r="AR107" s="1" t="s">
        <v>2583</v>
      </c>
      <c r="AS107" s="1" t="s">
        <v>2583</v>
      </c>
    </row>
    <row r="108" spans="1:45">
      <c r="A108" s="1" t="str">
        <f>INDEX(Data,,MATCH('Euro 2016'!$N$10,Lang,0))</f>
        <v>Winner Group A</v>
      </c>
      <c r="B108" s="1" t="s">
        <v>2584</v>
      </c>
      <c r="C108" s="1" t="s">
        <v>2584</v>
      </c>
      <c r="D108" s="1" t="s">
        <v>2584</v>
      </c>
      <c r="E108" s="1" t="s">
        <v>2584</v>
      </c>
      <c r="F108" s="1" t="s">
        <v>2584</v>
      </c>
      <c r="G108" s="1" t="s">
        <v>2584</v>
      </c>
      <c r="H108" s="1" t="s">
        <v>2584</v>
      </c>
      <c r="I108" s="1" t="s">
        <v>2584</v>
      </c>
      <c r="J108" s="1" t="s">
        <v>2584</v>
      </c>
      <c r="K108" s="1" t="s">
        <v>2584</v>
      </c>
      <c r="L108" s="1" t="s">
        <v>2584</v>
      </c>
      <c r="M108" s="1" t="s">
        <v>2584</v>
      </c>
      <c r="N108" s="1" t="s">
        <v>2584</v>
      </c>
      <c r="O108" s="1" t="s">
        <v>2584</v>
      </c>
      <c r="P108" s="1" t="s">
        <v>2584</v>
      </c>
      <c r="Q108" s="1" t="s">
        <v>2584</v>
      </c>
      <c r="R108" s="1" t="s">
        <v>2584</v>
      </c>
      <c r="S108" s="1" t="s">
        <v>2584</v>
      </c>
      <c r="T108" s="1" t="s">
        <v>2584</v>
      </c>
      <c r="U108" s="1" t="s">
        <v>2600</v>
      </c>
      <c r="V108" s="1" t="s">
        <v>2584</v>
      </c>
      <c r="W108" s="1" t="s">
        <v>2584</v>
      </c>
      <c r="X108" s="1" t="s">
        <v>2584</v>
      </c>
      <c r="Y108" s="1" t="s">
        <v>2584</v>
      </c>
      <c r="Z108" s="1" t="s">
        <v>2584</v>
      </c>
      <c r="AA108" s="1" t="s">
        <v>2584</v>
      </c>
      <c r="AB108" s="1" t="s">
        <v>2584</v>
      </c>
      <c r="AC108" s="1" t="s">
        <v>2584</v>
      </c>
      <c r="AD108" s="1" t="s">
        <v>2584</v>
      </c>
      <c r="AE108" s="1" t="s">
        <v>2584</v>
      </c>
      <c r="AF108" s="1" t="s">
        <v>2584</v>
      </c>
      <c r="AG108" s="1" t="s">
        <v>2584</v>
      </c>
      <c r="AH108" s="1" t="s">
        <v>2584</v>
      </c>
      <c r="AI108" s="1" t="s">
        <v>2584</v>
      </c>
      <c r="AJ108" s="1" t="s">
        <v>2584</v>
      </c>
      <c r="AK108" s="1" t="s">
        <v>2584</v>
      </c>
      <c r="AL108" s="1" t="s">
        <v>2584</v>
      </c>
      <c r="AM108" s="1" t="s">
        <v>2584</v>
      </c>
      <c r="AN108" s="1" t="s">
        <v>2584</v>
      </c>
      <c r="AO108" s="1" t="s">
        <v>2584</v>
      </c>
      <c r="AP108" s="1" t="s">
        <v>2584</v>
      </c>
      <c r="AQ108" s="1" t="s">
        <v>2584</v>
      </c>
      <c r="AR108" s="1" t="s">
        <v>2584</v>
      </c>
      <c r="AS108" s="1" t="s">
        <v>2584</v>
      </c>
    </row>
    <row r="109" spans="1:45">
      <c r="A109" s="1" t="str">
        <f>INDEX(Data,,MATCH('Euro 2016'!$N$10,Lang,0))</f>
        <v>Winner Group C</v>
      </c>
      <c r="B109" s="1" t="s">
        <v>2585</v>
      </c>
      <c r="C109" s="1" t="s">
        <v>2585</v>
      </c>
      <c r="D109" s="1" t="s">
        <v>2585</v>
      </c>
      <c r="E109" s="1" t="s">
        <v>2585</v>
      </c>
      <c r="F109" s="1" t="s">
        <v>2585</v>
      </c>
      <c r="G109" s="1" t="s">
        <v>2585</v>
      </c>
      <c r="H109" s="1" t="s">
        <v>2585</v>
      </c>
      <c r="I109" s="1" t="s">
        <v>2585</v>
      </c>
      <c r="J109" s="1" t="s">
        <v>2585</v>
      </c>
      <c r="K109" s="1" t="s">
        <v>2585</v>
      </c>
      <c r="L109" s="1" t="s">
        <v>2585</v>
      </c>
      <c r="M109" s="1" t="s">
        <v>2585</v>
      </c>
      <c r="N109" s="1" t="s">
        <v>2585</v>
      </c>
      <c r="O109" s="1" t="s">
        <v>2585</v>
      </c>
      <c r="P109" s="1" t="s">
        <v>2585</v>
      </c>
      <c r="Q109" s="1" t="s">
        <v>2585</v>
      </c>
      <c r="R109" s="1" t="s">
        <v>2585</v>
      </c>
      <c r="S109" s="1" t="s">
        <v>2585</v>
      </c>
      <c r="T109" s="1" t="s">
        <v>2585</v>
      </c>
      <c r="U109" s="1" t="s">
        <v>2601</v>
      </c>
      <c r="V109" s="1" t="s">
        <v>2585</v>
      </c>
      <c r="W109" s="1" t="s">
        <v>2585</v>
      </c>
      <c r="X109" s="1" t="s">
        <v>2585</v>
      </c>
      <c r="Y109" s="1" t="s">
        <v>2585</v>
      </c>
      <c r="Z109" s="1" t="s">
        <v>2585</v>
      </c>
      <c r="AA109" s="1" t="s">
        <v>2585</v>
      </c>
      <c r="AB109" s="1" t="s">
        <v>2585</v>
      </c>
      <c r="AC109" s="1" t="s">
        <v>2585</v>
      </c>
      <c r="AD109" s="1" t="s">
        <v>2585</v>
      </c>
      <c r="AE109" s="1" t="s">
        <v>2585</v>
      </c>
      <c r="AF109" s="1" t="s">
        <v>2585</v>
      </c>
      <c r="AG109" s="1" t="s">
        <v>2585</v>
      </c>
      <c r="AH109" s="1" t="s">
        <v>2585</v>
      </c>
      <c r="AI109" s="1" t="s">
        <v>2585</v>
      </c>
      <c r="AJ109" s="1" t="s">
        <v>2585</v>
      </c>
      <c r="AK109" s="1" t="s">
        <v>2585</v>
      </c>
      <c r="AL109" s="1" t="s">
        <v>2585</v>
      </c>
      <c r="AM109" s="1" t="s">
        <v>2585</v>
      </c>
      <c r="AN109" s="1" t="s">
        <v>2585</v>
      </c>
      <c r="AO109" s="1" t="s">
        <v>2585</v>
      </c>
      <c r="AP109" s="1" t="s">
        <v>2585</v>
      </c>
      <c r="AQ109" s="1" t="s">
        <v>2585</v>
      </c>
      <c r="AR109" s="1" t="s">
        <v>2585</v>
      </c>
      <c r="AS109" s="1" t="s">
        <v>2585</v>
      </c>
    </row>
    <row r="110" spans="1:45">
      <c r="A110" s="1" t="str">
        <f>INDEX(Data,,MATCH('Euro 2016'!$N$10,Lang,0))</f>
        <v>Winner Group F</v>
      </c>
      <c r="B110" s="1" t="s">
        <v>2586</v>
      </c>
      <c r="C110" s="1" t="s">
        <v>2586</v>
      </c>
      <c r="D110" s="1" t="s">
        <v>2586</v>
      </c>
      <c r="E110" s="1" t="s">
        <v>2586</v>
      </c>
      <c r="F110" s="1" t="s">
        <v>2586</v>
      </c>
      <c r="G110" s="1" t="s">
        <v>2586</v>
      </c>
      <c r="H110" s="1" t="s">
        <v>2586</v>
      </c>
      <c r="I110" s="1" t="s">
        <v>2586</v>
      </c>
      <c r="J110" s="1" t="s">
        <v>2586</v>
      </c>
      <c r="K110" s="1" t="s">
        <v>2586</v>
      </c>
      <c r="L110" s="1" t="s">
        <v>2586</v>
      </c>
      <c r="M110" s="1" t="s">
        <v>2586</v>
      </c>
      <c r="N110" s="1" t="s">
        <v>2586</v>
      </c>
      <c r="O110" s="1" t="s">
        <v>2586</v>
      </c>
      <c r="P110" s="1" t="s">
        <v>2586</v>
      </c>
      <c r="Q110" s="1" t="s">
        <v>2586</v>
      </c>
      <c r="R110" s="1" t="s">
        <v>2586</v>
      </c>
      <c r="S110" s="1" t="s">
        <v>2586</v>
      </c>
      <c r="T110" s="1" t="s">
        <v>2586</v>
      </c>
      <c r="U110" s="1" t="s">
        <v>2602</v>
      </c>
      <c r="V110" s="1" t="s">
        <v>2586</v>
      </c>
      <c r="W110" s="1" t="s">
        <v>2586</v>
      </c>
      <c r="X110" s="1" t="s">
        <v>2586</v>
      </c>
      <c r="Y110" s="1" t="s">
        <v>2586</v>
      </c>
      <c r="Z110" s="1" t="s">
        <v>2586</v>
      </c>
      <c r="AA110" s="1" t="s">
        <v>2586</v>
      </c>
      <c r="AB110" s="1" t="s">
        <v>2586</v>
      </c>
      <c r="AC110" s="1" t="s">
        <v>2586</v>
      </c>
      <c r="AD110" s="1" t="s">
        <v>2586</v>
      </c>
      <c r="AE110" s="1" t="s">
        <v>2586</v>
      </c>
      <c r="AF110" s="1" t="s">
        <v>2586</v>
      </c>
      <c r="AG110" s="1" t="s">
        <v>2586</v>
      </c>
      <c r="AH110" s="1" t="s">
        <v>2586</v>
      </c>
      <c r="AI110" s="1" t="s">
        <v>2586</v>
      </c>
      <c r="AJ110" s="1" t="s">
        <v>2586</v>
      </c>
      <c r="AK110" s="1" t="s">
        <v>2586</v>
      </c>
      <c r="AL110" s="1" t="s">
        <v>2586</v>
      </c>
      <c r="AM110" s="1" t="s">
        <v>2586</v>
      </c>
      <c r="AN110" s="1" t="s">
        <v>2586</v>
      </c>
      <c r="AO110" s="1" t="s">
        <v>2586</v>
      </c>
      <c r="AP110" s="1" t="s">
        <v>2586</v>
      </c>
      <c r="AQ110" s="1" t="s">
        <v>2586</v>
      </c>
      <c r="AR110" s="1" t="s">
        <v>2586</v>
      </c>
      <c r="AS110" s="1" t="s">
        <v>2586</v>
      </c>
    </row>
    <row r="111" spans="1:45">
      <c r="A111" s="1" t="str">
        <f>INDEX(Data,,MATCH('Euro 2016'!$N$10,Lang,0))</f>
        <v>Winner Group E</v>
      </c>
      <c r="B111" s="1" t="s">
        <v>2587</v>
      </c>
      <c r="C111" s="1" t="s">
        <v>2587</v>
      </c>
      <c r="D111" s="1" t="s">
        <v>2587</v>
      </c>
      <c r="E111" s="1" t="s">
        <v>2587</v>
      </c>
      <c r="F111" s="1" t="s">
        <v>2587</v>
      </c>
      <c r="G111" s="1" t="s">
        <v>2587</v>
      </c>
      <c r="H111" s="1" t="s">
        <v>2587</v>
      </c>
      <c r="I111" s="1" t="s">
        <v>2587</v>
      </c>
      <c r="J111" s="1" t="s">
        <v>2587</v>
      </c>
      <c r="K111" s="1" t="s">
        <v>2587</v>
      </c>
      <c r="L111" s="1" t="s">
        <v>2587</v>
      </c>
      <c r="M111" s="1" t="s">
        <v>2587</v>
      </c>
      <c r="N111" s="1" t="s">
        <v>2587</v>
      </c>
      <c r="O111" s="1" t="s">
        <v>2587</v>
      </c>
      <c r="P111" s="1" t="s">
        <v>2587</v>
      </c>
      <c r="Q111" s="1" t="s">
        <v>2587</v>
      </c>
      <c r="R111" s="1" t="s">
        <v>2587</v>
      </c>
      <c r="S111" s="1" t="s">
        <v>2587</v>
      </c>
      <c r="T111" s="1" t="s">
        <v>2587</v>
      </c>
      <c r="U111" s="1" t="s">
        <v>2603</v>
      </c>
      <c r="V111" s="1" t="s">
        <v>2587</v>
      </c>
      <c r="W111" s="1" t="s">
        <v>2587</v>
      </c>
      <c r="X111" s="1" t="s">
        <v>2587</v>
      </c>
      <c r="Y111" s="1" t="s">
        <v>2587</v>
      </c>
      <c r="Z111" s="1" t="s">
        <v>2587</v>
      </c>
      <c r="AA111" s="1" t="s">
        <v>2587</v>
      </c>
      <c r="AB111" s="1" t="s">
        <v>2587</v>
      </c>
      <c r="AC111" s="1" t="s">
        <v>2587</v>
      </c>
      <c r="AD111" s="1" t="s">
        <v>2587</v>
      </c>
      <c r="AE111" s="1" t="s">
        <v>2587</v>
      </c>
      <c r="AF111" s="1" t="s">
        <v>2587</v>
      </c>
      <c r="AG111" s="1" t="s">
        <v>2587</v>
      </c>
      <c r="AH111" s="1" t="s">
        <v>2587</v>
      </c>
      <c r="AI111" s="1" t="s">
        <v>2587</v>
      </c>
      <c r="AJ111" s="1" t="s">
        <v>2587</v>
      </c>
      <c r="AK111" s="1" t="s">
        <v>2587</v>
      </c>
      <c r="AL111" s="1" t="s">
        <v>2587</v>
      </c>
      <c r="AM111" s="1" t="s">
        <v>2587</v>
      </c>
      <c r="AN111" s="1" t="s">
        <v>2587</v>
      </c>
      <c r="AO111" s="1" t="s">
        <v>2587</v>
      </c>
      <c r="AP111" s="1" t="s">
        <v>2587</v>
      </c>
      <c r="AQ111" s="1" t="s">
        <v>2587</v>
      </c>
      <c r="AR111" s="1" t="s">
        <v>2587</v>
      </c>
      <c r="AS111" s="1" t="s">
        <v>2587</v>
      </c>
    </row>
    <row r="112" spans="1:45">
      <c r="A112" s="1" t="str">
        <f>INDEX(Data,,MATCH('Euro 2016'!$N$10,Lang,0))</f>
        <v>Runner-up Group B</v>
      </c>
      <c r="B112" s="1" t="s">
        <v>2588</v>
      </c>
      <c r="C112" s="1" t="s">
        <v>2588</v>
      </c>
      <c r="D112" s="1" t="s">
        <v>2588</v>
      </c>
      <c r="E112" s="1" t="s">
        <v>2588</v>
      </c>
      <c r="F112" s="1" t="s">
        <v>2588</v>
      </c>
      <c r="G112" s="1" t="s">
        <v>2588</v>
      </c>
      <c r="H112" s="1" t="s">
        <v>2588</v>
      </c>
      <c r="I112" s="1" t="s">
        <v>2588</v>
      </c>
      <c r="J112" s="1" t="s">
        <v>2588</v>
      </c>
      <c r="K112" s="1" t="s">
        <v>2588</v>
      </c>
      <c r="L112" s="1" t="s">
        <v>2588</v>
      </c>
      <c r="M112" s="1" t="s">
        <v>2588</v>
      </c>
      <c r="N112" s="1" t="s">
        <v>2588</v>
      </c>
      <c r="O112" s="1" t="s">
        <v>2588</v>
      </c>
      <c r="P112" s="1" t="s">
        <v>2588</v>
      </c>
      <c r="Q112" s="1" t="s">
        <v>2588</v>
      </c>
      <c r="R112" s="1" t="s">
        <v>2588</v>
      </c>
      <c r="S112" s="1" t="s">
        <v>2588</v>
      </c>
      <c r="T112" s="1" t="s">
        <v>2588</v>
      </c>
      <c r="U112" s="1" t="s">
        <v>2604</v>
      </c>
      <c r="V112" s="1" t="s">
        <v>2588</v>
      </c>
      <c r="W112" s="1" t="s">
        <v>2588</v>
      </c>
      <c r="X112" s="1" t="s">
        <v>2588</v>
      </c>
      <c r="Y112" s="1" t="s">
        <v>2588</v>
      </c>
      <c r="Z112" s="1" t="s">
        <v>2588</v>
      </c>
      <c r="AA112" s="1" t="s">
        <v>2588</v>
      </c>
      <c r="AB112" s="1" t="s">
        <v>2588</v>
      </c>
      <c r="AC112" s="1" t="s">
        <v>2588</v>
      </c>
      <c r="AD112" s="1" t="s">
        <v>2588</v>
      </c>
      <c r="AE112" s="1" t="s">
        <v>2588</v>
      </c>
      <c r="AF112" s="1" t="s">
        <v>2588</v>
      </c>
      <c r="AG112" s="1" t="s">
        <v>2588</v>
      </c>
      <c r="AH112" s="1" t="s">
        <v>2588</v>
      </c>
      <c r="AI112" s="1" t="s">
        <v>2588</v>
      </c>
      <c r="AJ112" s="1" t="s">
        <v>2588</v>
      </c>
      <c r="AK112" s="1" t="s">
        <v>2588</v>
      </c>
      <c r="AL112" s="1" t="s">
        <v>2588</v>
      </c>
      <c r="AM112" s="1" t="s">
        <v>2588</v>
      </c>
      <c r="AN112" s="1" t="s">
        <v>2588</v>
      </c>
      <c r="AO112" s="1" t="s">
        <v>2588</v>
      </c>
      <c r="AP112" s="1" t="s">
        <v>2588</v>
      </c>
      <c r="AQ112" s="1" t="s">
        <v>2588</v>
      </c>
      <c r="AR112" s="1" t="s">
        <v>2588</v>
      </c>
      <c r="AS112" s="1" t="s">
        <v>2588</v>
      </c>
    </row>
    <row r="113" spans="1:45">
      <c r="A113" s="1" t="str">
        <f>INDEX(Data,,MATCH('Euro 2016'!$N$10,Lang,0))</f>
        <v>Runner-up Group C</v>
      </c>
      <c r="B113" s="1" t="s">
        <v>2589</v>
      </c>
      <c r="C113" s="1" t="s">
        <v>2589</v>
      </c>
      <c r="D113" s="1" t="s">
        <v>2589</v>
      </c>
      <c r="E113" s="1" t="s">
        <v>2589</v>
      </c>
      <c r="F113" s="1" t="s">
        <v>2589</v>
      </c>
      <c r="G113" s="1" t="s">
        <v>2589</v>
      </c>
      <c r="H113" s="1" t="s">
        <v>2589</v>
      </c>
      <c r="I113" s="1" t="s">
        <v>2589</v>
      </c>
      <c r="J113" s="1" t="s">
        <v>2589</v>
      </c>
      <c r="K113" s="1" t="s">
        <v>2589</v>
      </c>
      <c r="L113" s="1" t="s">
        <v>2589</v>
      </c>
      <c r="M113" s="1" t="s">
        <v>2589</v>
      </c>
      <c r="N113" s="1" t="s">
        <v>2589</v>
      </c>
      <c r="O113" s="1" t="s">
        <v>2589</v>
      </c>
      <c r="P113" s="1" t="s">
        <v>2589</v>
      </c>
      <c r="Q113" s="1" t="s">
        <v>2589</v>
      </c>
      <c r="R113" s="1" t="s">
        <v>2589</v>
      </c>
      <c r="S113" s="1" t="s">
        <v>2589</v>
      </c>
      <c r="T113" s="1" t="s">
        <v>2589</v>
      </c>
      <c r="U113" s="1" t="s">
        <v>2605</v>
      </c>
      <c r="V113" s="1" t="s">
        <v>2589</v>
      </c>
      <c r="W113" s="1" t="s">
        <v>2589</v>
      </c>
      <c r="X113" s="1" t="s">
        <v>2589</v>
      </c>
      <c r="Y113" s="1" t="s">
        <v>2589</v>
      </c>
      <c r="Z113" s="1" t="s">
        <v>2589</v>
      </c>
      <c r="AA113" s="1" t="s">
        <v>2589</v>
      </c>
      <c r="AB113" s="1" t="s">
        <v>2589</v>
      </c>
      <c r="AC113" s="1" t="s">
        <v>2589</v>
      </c>
      <c r="AD113" s="1" t="s">
        <v>2589</v>
      </c>
      <c r="AE113" s="1" t="s">
        <v>2589</v>
      </c>
      <c r="AF113" s="1" t="s">
        <v>2589</v>
      </c>
      <c r="AG113" s="1" t="s">
        <v>2589</v>
      </c>
      <c r="AH113" s="1" t="s">
        <v>2589</v>
      </c>
      <c r="AI113" s="1" t="s">
        <v>2589</v>
      </c>
      <c r="AJ113" s="1" t="s">
        <v>2589</v>
      </c>
      <c r="AK113" s="1" t="s">
        <v>2589</v>
      </c>
      <c r="AL113" s="1" t="s">
        <v>2589</v>
      </c>
      <c r="AM113" s="1" t="s">
        <v>2589</v>
      </c>
      <c r="AN113" s="1" t="s">
        <v>2589</v>
      </c>
      <c r="AO113" s="1" t="s">
        <v>2589</v>
      </c>
      <c r="AP113" s="1" t="s">
        <v>2589</v>
      </c>
      <c r="AQ113" s="1" t="s">
        <v>2589</v>
      </c>
      <c r="AR113" s="1" t="s">
        <v>2589</v>
      </c>
      <c r="AS113" s="1" t="s">
        <v>2589</v>
      </c>
    </row>
    <row r="114" spans="1:45">
      <c r="A114" s="1" t="str">
        <f>INDEX(Data,,MATCH('Euro 2016'!$N$10,Lang,0))</f>
        <v>3rd Place A, C or D</v>
      </c>
      <c r="B114" s="1" t="s">
        <v>2590</v>
      </c>
      <c r="C114" s="1" t="s">
        <v>2590</v>
      </c>
      <c r="D114" s="1" t="s">
        <v>2590</v>
      </c>
      <c r="E114" s="1" t="s">
        <v>2590</v>
      </c>
      <c r="F114" s="1" t="s">
        <v>2590</v>
      </c>
      <c r="G114" s="1" t="s">
        <v>2590</v>
      </c>
      <c r="H114" s="1" t="s">
        <v>2590</v>
      </c>
      <c r="I114" s="1" t="s">
        <v>2590</v>
      </c>
      <c r="J114" s="1" t="s">
        <v>2590</v>
      </c>
      <c r="K114" s="1" t="s">
        <v>2590</v>
      </c>
      <c r="L114" s="1" t="s">
        <v>2590</v>
      </c>
      <c r="M114" s="1" t="s">
        <v>2590</v>
      </c>
      <c r="N114" s="1" t="s">
        <v>2590</v>
      </c>
      <c r="O114" s="1" t="s">
        <v>2590</v>
      </c>
      <c r="P114" s="1" t="s">
        <v>2590</v>
      </c>
      <c r="Q114" s="1" t="s">
        <v>2590</v>
      </c>
      <c r="R114" s="1" t="s">
        <v>2590</v>
      </c>
      <c r="S114" s="1" t="s">
        <v>2590</v>
      </c>
      <c r="T114" s="1" t="s">
        <v>2590</v>
      </c>
      <c r="U114" s="1" t="s">
        <v>2606</v>
      </c>
      <c r="V114" s="1" t="s">
        <v>2590</v>
      </c>
      <c r="W114" s="1" t="s">
        <v>2590</v>
      </c>
      <c r="X114" s="1" t="s">
        <v>2590</v>
      </c>
      <c r="Y114" s="1" t="s">
        <v>2590</v>
      </c>
      <c r="Z114" s="1" t="s">
        <v>2590</v>
      </c>
      <c r="AA114" s="1" t="s">
        <v>2590</v>
      </c>
      <c r="AB114" s="1" t="s">
        <v>2590</v>
      </c>
      <c r="AC114" s="1" t="s">
        <v>2590</v>
      </c>
      <c r="AD114" s="1" t="s">
        <v>2590</v>
      </c>
      <c r="AE114" s="1" t="s">
        <v>2590</v>
      </c>
      <c r="AF114" s="1" t="s">
        <v>2590</v>
      </c>
      <c r="AG114" s="1" t="s">
        <v>2590</v>
      </c>
      <c r="AH114" s="1" t="s">
        <v>2590</v>
      </c>
      <c r="AI114" s="1" t="s">
        <v>2590</v>
      </c>
      <c r="AJ114" s="1" t="s">
        <v>2590</v>
      </c>
      <c r="AK114" s="1" t="s">
        <v>2590</v>
      </c>
      <c r="AL114" s="1" t="s">
        <v>2590</v>
      </c>
      <c r="AM114" s="1" t="s">
        <v>2590</v>
      </c>
      <c r="AN114" s="1" t="s">
        <v>2590</v>
      </c>
      <c r="AO114" s="1" t="s">
        <v>2590</v>
      </c>
      <c r="AP114" s="1" t="s">
        <v>2590</v>
      </c>
      <c r="AQ114" s="1" t="s">
        <v>2590</v>
      </c>
      <c r="AR114" s="1" t="s">
        <v>2590</v>
      </c>
      <c r="AS114" s="1" t="s">
        <v>2590</v>
      </c>
    </row>
    <row r="115" spans="1:45">
      <c r="A115" s="1" t="str">
        <f>INDEX(Data,,MATCH('Euro 2016'!$N$10,Lang,0))</f>
        <v>3rd Place B, E or F</v>
      </c>
      <c r="B115" s="1" t="s">
        <v>2591</v>
      </c>
      <c r="C115" s="1" t="s">
        <v>2591</v>
      </c>
      <c r="D115" s="1" t="s">
        <v>2591</v>
      </c>
      <c r="E115" s="1" t="s">
        <v>2591</v>
      </c>
      <c r="F115" s="1" t="s">
        <v>2591</v>
      </c>
      <c r="G115" s="1" t="s">
        <v>2591</v>
      </c>
      <c r="H115" s="1" t="s">
        <v>2591</v>
      </c>
      <c r="I115" s="1" t="s">
        <v>2591</v>
      </c>
      <c r="J115" s="1" t="s">
        <v>2591</v>
      </c>
      <c r="K115" s="1" t="s">
        <v>2591</v>
      </c>
      <c r="L115" s="1" t="s">
        <v>2591</v>
      </c>
      <c r="M115" s="1" t="s">
        <v>2591</v>
      </c>
      <c r="N115" s="1" t="s">
        <v>2591</v>
      </c>
      <c r="O115" s="1" t="s">
        <v>2591</v>
      </c>
      <c r="P115" s="1" t="s">
        <v>2591</v>
      </c>
      <c r="Q115" s="1" t="s">
        <v>2591</v>
      </c>
      <c r="R115" s="1" t="s">
        <v>2591</v>
      </c>
      <c r="S115" s="1" t="s">
        <v>2591</v>
      </c>
      <c r="T115" s="1" t="s">
        <v>2591</v>
      </c>
      <c r="U115" s="1" t="s">
        <v>2607</v>
      </c>
      <c r="V115" s="1" t="s">
        <v>2591</v>
      </c>
      <c r="W115" s="1" t="s">
        <v>2591</v>
      </c>
      <c r="X115" s="1" t="s">
        <v>2591</v>
      </c>
      <c r="Y115" s="1" t="s">
        <v>2591</v>
      </c>
      <c r="Z115" s="1" t="s">
        <v>2591</v>
      </c>
      <c r="AA115" s="1" t="s">
        <v>2591</v>
      </c>
      <c r="AB115" s="1" t="s">
        <v>2591</v>
      </c>
      <c r="AC115" s="1" t="s">
        <v>2591</v>
      </c>
      <c r="AD115" s="1" t="s">
        <v>2591</v>
      </c>
      <c r="AE115" s="1" t="s">
        <v>2591</v>
      </c>
      <c r="AF115" s="1" t="s">
        <v>2591</v>
      </c>
      <c r="AG115" s="1" t="s">
        <v>2591</v>
      </c>
      <c r="AH115" s="1" t="s">
        <v>2591</v>
      </c>
      <c r="AI115" s="1" t="s">
        <v>2591</v>
      </c>
      <c r="AJ115" s="1" t="s">
        <v>2591</v>
      </c>
      <c r="AK115" s="1" t="s">
        <v>2591</v>
      </c>
      <c r="AL115" s="1" t="s">
        <v>2591</v>
      </c>
      <c r="AM115" s="1" t="s">
        <v>2591</v>
      </c>
      <c r="AN115" s="1" t="s">
        <v>2591</v>
      </c>
      <c r="AO115" s="1" t="s">
        <v>2591</v>
      </c>
      <c r="AP115" s="1" t="s">
        <v>2591</v>
      </c>
      <c r="AQ115" s="1" t="s">
        <v>2591</v>
      </c>
      <c r="AR115" s="1" t="s">
        <v>2591</v>
      </c>
      <c r="AS115" s="1" t="s">
        <v>2591</v>
      </c>
    </row>
    <row r="116" spans="1:45">
      <c r="A116" s="1" t="str">
        <f>INDEX(Data,,MATCH('Euro 2016'!$N$10,Lang,0))</f>
        <v>3rd Place C, D or E</v>
      </c>
      <c r="B116" s="1" t="s">
        <v>2592</v>
      </c>
      <c r="C116" s="1" t="s">
        <v>2592</v>
      </c>
      <c r="D116" s="1" t="s">
        <v>2592</v>
      </c>
      <c r="E116" s="1" t="s">
        <v>2592</v>
      </c>
      <c r="F116" s="1" t="s">
        <v>2592</v>
      </c>
      <c r="G116" s="1" t="s">
        <v>2592</v>
      </c>
      <c r="H116" s="1" t="s">
        <v>2592</v>
      </c>
      <c r="I116" s="1" t="s">
        <v>2592</v>
      </c>
      <c r="J116" s="1" t="s">
        <v>2592</v>
      </c>
      <c r="K116" s="1" t="s">
        <v>2592</v>
      </c>
      <c r="L116" s="1" t="s">
        <v>2592</v>
      </c>
      <c r="M116" s="1" t="s">
        <v>2592</v>
      </c>
      <c r="N116" s="1" t="s">
        <v>2592</v>
      </c>
      <c r="O116" s="1" t="s">
        <v>2592</v>
      </c>
      <c r="P116" s="1" t="s">
        <v>2592</v>
      </c>
      <c r="Q116" s="1" t="s">
        <v>2592</v>
      </c>
      <c r="R116" s="1" t="s">
        <v>2592</v>
      </c>
      <c r="S116" s="1" t="s">
        <v>2592</v>
      </c>
      <c r="T116" s="1" t="s">
        <v>2592</v>
      </c>
      <c r="U116" s="1" t="s">
        <v>2608</v>
      </c>
      <c r="V116" s="1" t="s">
        <v>2592</v>
      </c>
      <c r="W116" s="1" t="s">
        <v>2592</v>
      </c>
      <c r="X116" s="1" t="s">
        <v>2592</v>
      </c>
      <c r="Y116" s="1" t="s">
        <v>2592</v>
      </c>
      <c r="Z116" s="1" t="s">
        <v>2592</v>
      </c>
      <c r="AA116" s="1" t="s">
        <v>2592</v>
      </c>
      <c r="AB116" s="1" t="s">
        <v>2592</v>
      </c>
      <c r="AC116" s="1" t="s">
        <v>2592</v>
      </c>
      <c r="AD116" s="1" t="s">
        <v>2592</v>
      </c>
      <c r="AE116" s="1" t="s">
        <v>2592</v>
      </c>
      <c r="AF116" s="1" t="s">
        <v>2592</v>
      </c>
      <c r="AG116" s="1" t="s">
        <v>2592</v>
      </c>
      <c r="AH116" s="1" t="s">
        <v>2592</v>
      </c>
      <c r="AI116" s="1" t="s">
        <v>2592</v>
      </c>
      <c r="AJ116" s="1" t="s">
        <v>2592</v>
      </c>
      <c r="AK116" s="1" t="s">
        <v>2592</v>
      </c>
      <c r="AL116" s="1" t="s">
        <v>2592</v>
      </c>
      <c r="AM116" s="1" t="s">
        <v>2592</v>
      </c>
      <c r="AN116" s="1" t="s">
        <v>2592</v>
      </c>
      <c r="AO116" s="1" t="s">
        <v>2592</v>
      </c>
      <c r="AP116" s="1" t="s">
        <v>2592</v>
      </c>
      <c r="AQ116" s="1" t="s">
        <v>2592</v>
      </c>
      <c r="AR116" s="1" t="s">
        <v>2592</v>
      </c>
      <c r="AS116" s="1" t="s">
        <v>2592</v>
      </c>
    </row>
    <row r="117" spans="1:45">
      <c r="A117" s="1" t="str">
        <f>INDEX(Data,,MATCH('Euro 2016'!$N$10,Lang,0))</f>
        <v>3rd Place A, B or F</v>
      </c>
      <c r="B117" s="1" t="s">
        <v>2593</v>
      </c>
      <c r="C117" s="1" t="s">
        <v>2593</v>
      </c>
      <c r="D117" s="1" t="s">
        <v>2593</v>
      </c>
      <c r="E117" s="1" t="s">
        <v>2593</v>
      </c>
      <c r="F117" s="1" t="s">
        <v>2593</v>
      </c>
      <c r="G117" s="1" t="s">
        <v>2593</v>
      </c>
      <c r="H117" s="1" t="s">
        <v>2593</v>
      </c>
      <c r="I117" s="1" t="s">
        <v>2593</v>
      </c>
      <c r="J117" s="1" t="s">
        <v>2593</v>
      </c>
      <c r="K117" s="1" t="s">
        <v>2593</v>
      </c>
      <c r="L117" s="1" t="s">
        <v>2593</v>
      </c>
      <c r="M117" s="1" t="s">
        <v>2593</v>
      </c>
      <c r="N117" s="1" t="s">
        <v>2593</v>
      </c>
      <c r="O117" s="1" t="s">
        <v>2593</v>
      </c>
      <c r="P117" s="1" t="s">
        <v>2593</v>
      </c>
      <c r="Q117" s="1" t="s">
        <v>2593</v>
      </c>
      <c r="R117" s="1" t="s">
        <v>2593</v>
      </c>
      <c r="S117" s="1" t="s">
        <v>2593</v>
      </c>
      <c r="T117" s="1" t="s">
        <v>2593</v>
      </c>
      <c r="U117" s="1" t="s">
        <v>2609</v>
      </c>
      <c r="V117" s="1" t="s">
        <v>2593</v>
      </c>
      <c r="W117" s="1" t="s">
        <v>2593</v>
      </c>
      <c r="X117" s="1" t="s">
        <v>2593</v>
      </c>
      <c r="Y117" s="1" t="s">
        <v>2593</v>
      </c>
      <c r="Z117" s="1" t="s">
        <v>2593</v>
      </c>
      <c r="AA117" s="1" t="s">
        <v>2593</v>
      </c>
      <c r="AB117" s="1" t="s">
        <v>2593</v>
      </c>
      <c r="AC117" s="1" t="s">
        <v>2593</v>
      </c>
      <c r="AD117" s="1" t="s">
        <v>2593</v>
      </c>
      <c r="AE117" s="1" t="s">
        <v>2593</v>
      </c>
      <c r="AF117" s="1" t="s">
        <v>2593</v>
      </c>
      <c r="AG117" s="1" t="s">
        <v>2593</v>
      </c>
      <c r="AH117" s="1" t="s">
        <v>2593</v>
      </c>
      <c r="AI117" s="1" t="s">
        <v>2593</v>
      </c>
      <c r="AJ117" s="1" t="s">
        <v>2593</v>
      </c>
      <c r="AK117" s="1" t="s">
        <v>2593</v>
      </c>
      <c r="AL117" s="1" t="s">
        <v>2593</v>
      </c>
      <c r="AM117" s="1" t="s">
        <v>2593</v>
      </c>
      <c r="AN117" s="1" t="s">
        <v>2593</v>
      </c>
      <c r="AO117" s="1" t="s">
        <v>2593</v>
      </c>
      <c r="AP117" s="1" t="s">
        <v>2593</v>
      </c>
      <c r="AQ117" s="1" t="s">
        <v>2593</v>
      </c>
      <c r="AR117" s="1" t="s">
        <v>2593</v>
      </c>
      <c r="AS117" s="1" t="s">
        <v>2593</v>
      </c>
    </row>
    <row r="118" spans="1:45">
      <c r="A118" s="1" t="str">
        <f>INDEX(Data,,MATCH('Euro 2016'!$N$10,Lang,0))</f>
        <v>Runner-up Group E</v>
      </c>
      <c r="B118" s="1" t="s">
        <v>2594</v>
      </c>
      <c r="C118" s="1" t="s">
        <v>2594</v>
      </c>
      <c r="D118" s="1" t="s">
        <v>2594</v>
      </c>
      <c r="E118" s="1" t="s">
        <v>2594</v>
      </c>
      <c r="F118" s="1" t="s">
        <v>2594</v>
      </c>
      <c r="G118" s="1" t="s">
        <v>2594</v>
      </c>
      <c r="H118" s="1" t="s">
        <v>2594</v>
      </c>
      <c r="I118" s="1" t="s">
        <v>2594</v>
      </c>
      <c r="J118" s="1" t="s">
        <v>2594</v>
      </c>
      <c r="K118" s="1" t="s">
        <v>2594</v>
      </c>
      <c r="L118" s="1" t="s">
        <v>2594</v>
      </c>
      <c r="M118" s="1" t="s">
        <v>2594</v>
      </c>
      <c r="N118" s="1" t="s">
        <v>2594</v>
      </c>
      <c r="O118" s="1" t="s">
        <v>2594</v>
      </c>
      <c r="P118" s="1" t="s">
        <v>2594</v>
      </c>
      <c r="Q118" s="1" t="s">
        <v>2594</v>
      </c>
      <c r="R118" s="1" t="s">
        <v>2594</v>
      </c>
      <c r="S118" s="1" t="s">
        <v>2594</v>
      </c>
      <c r="T118" s="1" t="s">
        <v>2594</v>
      </c>
      <c r="U118" s="1" t="s">
        <v>2610</v>
      </c>
      <c r="V118" s="1" t="s">
        <v>2594</v>
      </c>
      <c r="W118" s="1" t="s">
        <v>2594</v>
      </c>
      <c r="X118" s="1" t="s">
        <v>2594</v>
      </c>
      <c r="Y118" s="1" t="s">
        <v>2594</v>
      </c>
      <c r="Z118" s="1" t="s">
        <v>2594</v>
      </c>
      <c r="AA118" s="1" t="s">
        <v>2594</v>
      </c>
      <c r="AB118" s="1" t="s">
        <v>2594</v>
      </c>
      <c r="AC118" s="1" t="s">
        <v>2594</v>
      </c>
      <c r="AD118" s="1" t="s">
        <v>2594</v>
      </c>
      <c r="AE118" s="1" t="s">
        <v>2594</v>
      </c>
      <c r="AF118" s="1" t="s">
        <v>2594</v>
      </c>
      <c r="AG118" s="1" t="s">
        <v>2594</v>
      </c>
      <c r="AH118" s="1" t="s">
        <v>2594</v>
      </c>
      <c r="AI118" s="1" t="s">
        <v>2594</v>
      </c>
      <c r="AJ118" s="1" t="s">
        <v>2594</v>
      </c>
      <c r="AK118" s="1" t="s">
        <v>2594</v>
      </c>
      <c r="AL118" s="1" t="s">
        <v>2594</v>
      </c>
      <c r="AM118" s="1" t="s">
        <v>2594</v>
      </c>
      <c r="AN118" s="1" t="s">
        <v>2594</v>
      </c>
      <c r="AO118" s="1" t="s">
        <v>2594</v>
      </c>
      <c r="AP118" s="1" t="s">
        <v>2594</v>
      </c>
      <c r="AQ118" s="1" t="s">
        <v>2594</v>
      </c>
      <c r="AR118" s="1" t="s">
        <v>2594</v>
      </c>
      <c r="AS118" s="1" t="s">
        <v>2594</v>
      </c>
    </row>
    <row r="119" spans="1:45">
      <c r="A119" s="1" t="str">
        <f>INDEX(Data,,MATCH('Euro 2016'!$N$10,Lang,0))</f>
        <v>Runner-up Group D</v>
      </c>
      <c r="B119" s="1" t="s">
        <v>2595</v>
      </c>
      <c r="C119" s="1" t="s">
        <v>2595</v>
      </c>
      <c r="D119" s="1" t="s">
        <v>2595</v>
      </c>
      <c r="E119" s="1" t="s">
        <v>2595</v>
      </c>
      <c r="F119" s="1" t="s">
        <v>2595</v>
      </c>
      <c r="G119" s="1" t="s">
        <v>2595</v>
      </c>
      <c r="H119" s="1" t="s">
        <v>2595</v>
      </c>
      <c r="I119" s="1" t="s">
        <v>2595</v>
      </c>
      <c r="J119" s="1" t="s">
        <v>2595</v>
      </c>
      <c r="K119" s="1" t="s">
        <v>2595</v>
      </c>
      <c r="L119" s="1" t="s">
        <v>2595</v>
      </c>
      <c r="M119" s="1" t="s">
        <v>2595</v>
      </c>
      <c r="N119" s="1" t="s">
        <v>2595</v>
      </c>
      <c r="O119" s="1" t="s">
        <v>2595</v>
      </c>
      <c r="P119" s="1" t="s">
        <v>2595</v>
      </c>
      <c r="Q119" s="1" t="s">
        <v>2595</v>
      </c>
      <c r="R119" s="1" t="s">
        <v>2595</v>
      </c>
      <c r="S119" s="1" t="s">
        <v>2595</v>
      </c>
      <c r="T119" s="1" t="s">
        <v>2595</v>
      </c>
      <c r="U119" s="1" t="s">
        <v>2611</v>
      </c>
      <c r="V119" s="1" t="s">
        <v>2595</v>
      </c>
      <c r="W119" s="1" t="s">
        <v>2595</v>
      </c>
      <c r="X119" s="1" t="s">
        <v>2595</v>
      </c>
      <c r="Y119" s="1" t="s">
        <v>2595</v>
      </c>
      <c r="Z119" s="1" t="s">
        <v>2595</v>
      </c>
      <c r="AA119" s="1" t="s">
        <v>2595</v>
      </c>
      <c r="AB119" s="1" t="s">
        <v>2595</v>
      </c>
      <c r="AC119" s="1" t="s">
        <v>2595</v>
      </c>
      <c r="AD119" s="1" t="s">
        <v>2595</v>
      </c>
      <c r="AE119" s="1" t="s">
        <v>2595</v>
      </c>
      <c r="AF119" s="1" t="s">
        <v>2595</v>
      </c>
      <c r="AG119" s="1" t="s">
        <v>2595</v>
      </c>
      <c r="AH119" s="1" t="s">
        <v>2595</v>
      </c>
      <c r="AI119" s="1" t="s">
        <v>2595</v>
      </c>
      <c r="AJ119" s="1" t="s">
        <v>2595</v>
      </c>
      <c r="AK119" s="1" t="s">
        <v>2595</v>
      </c>
      <c r="AL119" s="1" t="s">
        <v>2595</v>
      </c>
      <c r="AM119" s="1" t="s">
        <v>2595</v>
      </c>
      <c r="AN119" s="1" t="s">
        <v>2595</v>
      </c>
      <c r="AO119" s="1" t="s">
        <v>2595</v>
      </c>
      <c r="AP119" s="1" t="s">
        <v>2595</v>
      </c>
      <c r="AQ119" s="1" t="s">
        <v>2595</v>
      </c>
      <c r="AR119" s="1" t="s">
        <v>2595</v>
      </c>
      <c r="AS119" s="1" t="s">
        <v>2595</v>
      </c>
    </row>
    <row r="120" spans="1:45">
      <c r="A120" s="1" t="str">
        <f>INDEX(Data,,MATCH('Euro 2016'!$N$10,Lang,0))</f>
        <v>Runner-up Group F</v>
      </c>
      <c r="B120" s="1" t="s">
        <v>2596</v>
      </c>
      <c r="C120" s="1" t="s">
        <v>2596</v>
      </c>
      <c r="D120" s="1" t="s">
        <v>2596</v>
      </c>
      <c r="E120" s="1" t="s">
        <v>2596</v>
      </c>
      <c r="F120" s="1" t="s">
        <v>2596</v>
      </c>
      <c r="G120" s="1" t="s">
        <v>2596</v>
      </c>
      <c r="H120" s="1" t="s">
        <v>2596</v>
      </c>
      <c r="I120" s="1" t="s">
        <v>2596</v>
      </c>
      <c r="J120" s="1" t="s">
        <v>2596</v>
      </c>
      <c r="K120" s="1" t="s">
        <v>2596</v>
      </c>
      <c r="L120" s="1" t="s">
        <v>2596</v>
      </c>
      <c r="M120" s="1" t="s">
        <v>2596</v>
      </c>
      <c r="N120" s="1" t="s">
        <v>2596</v>
      </c>
      <c r="O120" s="1" t="s">
        <v>2596</v>
      </c>
      <c r="P120" s="1" t="s">
        <v>2596</v>
      </c>
      <c r="Q120" s="1" t="s">
        <v>2596</v>
      </c>
      <c r="R120" s="1" t="s">
        <v>2596</v>
      </c>
      <c r="S120" s="1" t="s">
        <v>2596</v>
      </c>
      <c r="T120" s="1" t="s">
        <v>2596</v>
      </c>
      <c r="U120" s="1" t="s">
        <v>2612</v>
      </c>
      <c r="V120" s="1" t="s">
        <v>2596</v>
      </c>
      <c r="W120" s="1" t="s">
        <v>2596</v>
      </c>
      <c r="X120" s="1" t="s">
        <v>2596</v>
      </c>
      <c r="Y120" s="1" t="s">
        <v>2596</v>
      </c>
      <c r="Z120" s="1" t="s">
        <v>2596</v>
      </c>
      <c r="AA120" s="1" t="s">
        <v>2596</v>
      </c>
      <c r="AB120" s="1" t="s">
        <v>2596</v>
      </c>
      <c r="AC120" s="1" t="s">
        <v>2596</v>
      </c>
      <c r="AD120" s="1" t="s">
        <v>2596</v>
      </c>
      <c r="AE120" s="1" t="s">
        <v>2596</v>
      </c>
      <c r="AF120" s="1" t="s">
        <v>2596</v>
      </c>
      <c r="AG120" s="1" t="s">
        <v>2596</v>
      </c>
      <c r="AH120" s="1" t="s">
        <v>2596</v>
      </c>
      <c r="AI120" s="1" t="s">
        <v>2596</v>
      </c>
      <c r="AJ120" s="1" t="s">
        <v>2596</v>
      </c>
      <c r="AK120" s="1" t="s">
        <v>2596</v>
      </c>
      <c r="AL120" s="1" t="s">
        <v>2596</v>
      </c>
      <c r="AM120" s="1" t="s">
        <v>2596</v>
      </c>
      <c r="AN120" s="1" t="s">
        <v>2596</v>
      </c>
      <c r="AO120" s="1" t="s">
        <v>2596</v>
      </c>
      <c r="AP120" s="1" t="s">
        <v>2596</v>
      </c>
      <c r="AQ120" s="1" t="s">
        <v>2596</v>
      </c>
      <c r="AR120" s="1" t="s">
        <v>2596</v>
      </c>
      <c r="AS120" s="1" t="s">
        <v>2596</v>
      </c>
    </row>
    <row r="122" spans="1:45">
      <c r="A122" s="1" t="str">
        <f>INDEX(Data,,MATCH('Euro 2016'!$N$10,Lang,0))</f>
        <v>Champion 2016</v>
      </c>
      <c r="B122" s="1" t="s">
        <v>2281</v>
      </c>
      <c r="C122" s="1" t="s">
        <v>2281</v>
      </c>
      <c r="D122" s="1" t="s">
        <v>2282</v>
      </c>
      <c r="E122" s="1" t="s">
        <v>2283</v>
      </c>
      <c r="F122" s="1" t="s">
        <v>2281</v>
      </c>
      <c r="G122" s="1" t="s">
        <v>2284</v>
      </c>
      <c r="H122" s="1" t="s">
        <v>2285</v>
      </c>
      <c r="I122" s="1" t="s">
        <v>2286</v>
      </c>
      <c r="J122" s="1" t="s">
        <v>2287</v>
      </c>
      <c r="K122" s="1" t="s">
        <v>2288</v>
      </c>
      <c r="L122" s="1" t="s">
        <v>2281</v>
      </c>
      <c r="M122" s="1" t="s">
        <v>2281</v>
      </c>
      <c r="N122" s="1" t="s">
        <v>2281</v>
      </c>
      <c r="O122" s="1" t="s">
        <v>2281</v>
      </c>
      <c r="P122" s="5" t="s">
        <v>2726</v>
      </c>
      <c r="Q122" s="1" t="s">
        <v>2281</v>
      </c>
      <c r="R122" s="1" t="s">
        <v>2289</v>
      </c>
      <c r="S122" s="1" t="s">
        <v>2290</v>
      </c>
      <c r="T122" s="1" t="s">
        <v>2291</v>
      </c>
      <c r="U122" s="1" t="s">
        <v>2613</v>
      </c>
      <c r="V122" s="1" t="s">
        <v>2281</v>
      </c>
      <c r="W122" s="1" t="s">
        <v>2292</v>
      </c>
      <c r="X122" s="1" t="s">
        <v>2293</v>
      </c>
      <c r="Y122" s="1" t="s">
        <v>2294</v>
      </c>
      <c r="Z122" s="1" t="s">
        <v>2295</v>
      </c>
      <c r="AA122" s="1" t="s">
        <v>2296</v>
      </c>
      <c r="AB122" s="1" t="s">
        <v>2284</v>
      </c>
      <c r="AC122" s="1" t="s">
        <v>2281</v>
      </c>
      <c r="AD122" s="1" t="s">
        <v>2281</v>
      </c>
      <c r="AE122" s="1" t="s">
        <v>2297</v>
      </c>
      <c r="AF122" s="1" t="s">
        <v>2281</v>
      </c>
      <c r="AG122" s="1" t="s">
        <v>2281</v>
      </c>
      <c r="AH122" s="1" t="s">
        <v>2298</v>
      </c>
      <c r="AI122" s="1" t="s">
        <v>2299</v>
      </c>
      <c r="AJ122" s="1" t="s">
        <v>2300</v>
      </c>
      <c r="AK122" s="1" t="s">
        <v>2281</v>
      </c>
      <c r="AL122" s="1" t="s">
        <v>2281</v>
      </c>
      <c r="AM122" s="1" t="s">
        <v>2301</v>
      </c>
      <c r="AN122" s="1" t="s">
        <v>2281</v>
      </c>
      <c r="AO122" s="1" t="s">
        <v>2302</v>
      </c>
      <c r="AP122" s="1" t="s">
        <v>2303</v>
      </c>
      <c r="AQ122" s="1" t="s">
        <v>2281</v>
      </c>
      <c r="AR122" s="1" t="s">
        <v>2304</v>
      </c>
      <c r="AS122" s="1" t="s">
        <v>2305</v>
      </c>
    </row>
    <row r="123" spans="1:45">
      <c r="A123" s="1" t="str">
        <f>INDEX(Data,,MATCH('Euro 2016'!$N$10,Lang,0))</f>
        <v>Allianz Riviera, Nice</v>
      </c>
      <c r="B123" s="1" t="s">
        <v>2306</v>
      </c>
      <c r="C123" s="1" t="s">
        <v>2306</v>
      </c>
      <c r="D123" s="1" t="s">
        <v>2306</v>
      </c>
      <c r="E123" s="1" t="s">
        <v>2306</v>
      </c>
      <c r="F123" s="1" t="s">
        <v>2306</v>
      </c>
      <c r="G123" s="1" t="s">
        <v>2306</v>
      </c>
      <c r="H123" s="1" t="s">
        <v>2306</v>
      </c>
      <c r="I123" s="1" t="s">
        <v>2306</v>
      </c>
      <c r="J123" s="1" t="s">
        <v>2306</v>
      </c>
      <c r="K123" s="1" t="s">
        <v>2306</v>
      </c>
      <c r="L123" s="1" t="s">
        <v>2306</v>
      </c>
      <c r="M123" s="1" t="s">
        <v>2306</v>
      </c>
      <c r="N123" s="1" t="s">
        <v>2306</v>
      </c>
      <c r="O123" s="1" t="s">
        <v>2306</v>
      </c>
      <c r="P123" s="1" t="s">
        <v>2306</v>
      </c>
      <c r="Q123" s="1" t="s">
        <v>2306</v>
      </c>
      <c r="R123" s="1" t="s">
        <v>2306</v>
      </c>
      <c r="S123" s="1" t="s">
        <v>2306</v>
      </c>
      <c r="T123" s="1" t="s">
        <v>2306</v>
      </c>
      <c r="U123" s="1" t="s">
        <v>2536</v>
      </c>
      <c r="V123" s="1" t="s">
        <v>2306</v>
      </c>
      <c r="W123" s="1" t="s">
        <v>2306</v>
      </c>
      <c r="X123" s="1" t="s">
        <v>2306</v>
      </c>
      <c r="Y123" s="1" t="s">
        <v>2306</v>
      </c>
      <c r="Z123" s="1" t="s">
        <v>2306</v>
      </c>
      <c r="AA123" s="1" t="s">
        <v>2306</v>
      </c>
      <c r="AB123" s="1" t="s">
        <v>2306</v>
      </c>
      <c r="AC123" s="1" t="s">
        <v>2306</v>
      </c>
      <c r="AD123" s="1" t="s">
        <v>2306</v>
      </c>
      <c r="AE123" s="1" t="s">
        <v>2306</v>
      </c>
      <c r="AF123" s="1" t="s">
        <v>2306</v>
      </c>
      <c r="AG123" s="1" t="s">
        <v>2306</v>
      </c>
      <c r="AH123" s="1" t="s">
        <v>2306</v>
      </c>
      <c r="AI123" s="1" t="s">
        <v>2306</v>
      </c>
      <c r="AJ123" s="1" t="s">
        <v>2306</v>
      </c>
      <c r="AK123" s="1" t="s">
        <v>2306</v>
      </c>
      <c r="AL123" s="1" t="s">
        <v>2306</v>
      </c>
      <c r="AM123" s="1" t="s">
        <v>2306</v>
      </c>
      <c r="AN123" s="1" t="s">
        <v>2306</v>
      </c>
      <c r="AO123" s="1" t="s">
        <v>2306</v>
      </c>
      <c r="AP123" s="1" t="s">
        <v>2306</v>
      </c>
      <c r="AQ123" s="1" t="s">
        <v>2306</v>
      </c>
      <c r="AR123" s="1" t="s">
        <v>2306</v>
      </c>
      <c r="AS123" s="1" t="s">
        <v>2306</v>
      </c>
    </row>
    <row r="124" spans="1:45">
      <c r="A124" s="1" t="str">
        <f>INDEX(Data,,MATCH('Euro 2016'!$N$10,Lang,0))</f>
        <v>Stade Vélodrome, Marseille</v>
      </c>
      <c r="B124" s="1" t="s">
        <v>2307</v>
      </c>
      <c r="C124" s="1" t="s">
        <v>2307</v>
      </c>
      <c r="D124" s="1" t="s">
        <v>2307</v>
      </c>
      <c r="E124" s="1" t="s">
        <v>2307</v>
      </c>
      <c r="F124" s="1" t="s">
        <v>2307</v>
      </c>
      <c r="G124" s="1" t="s">
        <v>2307</v>
      </c>
      <c r="H124" s="1" t="s">
        <v>2307</v>
      </c>
      <c r="I124" s="1" t="s">
        <v>2307</v>
      </c>
      <c r="J124" s="1" t="s">
        <v>2307</v>
      </c>
      <c r="K124" s="1" t="s">
        <v>2307</v>
      </c>
      <c r="L124" s="1" t="s">
        <v>2307</v>
      </c>
      <c r="M124" s="1" t="s">
        <v>2307</v>
      </c>
      <c r="N124" s="1" t="s">
        <v>2307</v>
      </c>
      <c r="O124" s="1" t="s">
        <v>2307</v>
      </c>
      <c r="P124" s="1" t="s">
        <v>2307</v>
      </c>
      <c r="Q124" s="1" t="s">
        <v>2307</v>
      </c>
      <c r="R124" s="1" t="s">
        <v>2307</v>
      </c>
      <c r="S124" s="1" t="s">
        <v>2307</v>
      </c>
      <c r="T124" s="1" t="s">
        <v>2307</v>
      </c>
      <c r="U124" s="1" t="s">
        <v>2532</v>
      </c>
      <c r="V124" s="1" t="s">
        <v>2307</v>
      </c>
      <c r="W124" s="1" t="s">
        <v>2307</v>
      </c>
      <c r="X124" s="1" t="s">
        <v>2307</v>
      </c>
      <c r="Y124" s="1" t="s">
        <v>2307</v>
      </c>
      <c r="Z124" s="1" t="s">
        <v>2307</v>
      </c>
      <c r="AA124" s="1" t="s">
        <v>2307</v>
      </c>
      <c r="AB124" s="1" t="s">
        <v>2307</v>
      </c>
      <c r="AC124" s="1" t="s">
        <v>2307</v>
      </c>
      <c r="AD124" s="1" t="s">
        <v>2307</v>
      </c>
      <c r="AE124" s="1" t="s">
        <v>2307</v>
      </c>
      <c r="AF124" s="1" t="s">
        <v>2307</v>
      </c>
      <c r="AG124" s="1" t="s">
        <v>2307</v>
      </c>
      <c r="AH124" s="1" t="s">
        <v>2307</v>
      </c>
      <c r="AI124" s="1" t="s">
        <v>2307</v>
      </c>
      <c r="AJ124" s="1" t="s">
        <v>2307</v>
      </c>
      <c r="AK124" s="1" t="s">
        <v>2307</v>
      </c>
      <c r="AL124" s="1" t="s">
        <v>2307</v>
      </c>
      <c r="AM124" s="1" t="s">
        <v>2307</v>
      </c>
      <c r="AN124" s="1" t="s">
        <v>2307</v>
      </c>
      <c r="AO124" s="1" t="s">
        <v>2307</v>
      </c>
      <c r="AP124" s="1" t="s">
        <v>2307</v>
      </c>
      <c r="AQ124" s="1" t="s">
        <v>2307</v>
      </c>
      <c r="AR124" s="1" t="s">
        <v>2307</v>
      </c>
    </row>
    <row r="125" spans="1:45">
      <c r="A125" s="1" t="str">
        <f>INDEX(Data,,MATCH('Euro 2016'!$N$10,Lang,0))</f>
        <v>Parc des Princes, Paris</v>
      </c>
      <c r="B125" s="1" t="s">
        <v>2308</v>
      </c>
      <c r="C125" s="1" t="s">
        <v>2308</v>
      </c>
      <c r="D125" s="1" t="s">
        <v>2308</v>
      </c>
      <c r="E125" s="1" t="s">
        <v>2308</v>
      </c>
      <c r="F125" s="1" t="s">
        <v>2308</v>
      </c>
      <c r="G125" s="1" t="s">
        <v>2308</v>
      </c>
      <c r="H125" s="1" t="s">
        <v>2308</v>
      </c>
      <c r="I125" s="1" t="s">
        <v>2308</v>
      </c>
      <c r="J125" s="1" t="s">
        <v>2308</v>
      </c>
      <c r="K125" s="1" t="s">
        <v>2308</v>
      </c>
      <c r="L125" s="1" t="s">
        <v>2308</v>
      </c>
      <c r="M125" s="1" t="s">
        <v>2308</v>
      </c>
      <c r="N125" s="1" t="s">
        <v>2308</v>
      </c>
      <c r="O125" s="1" t="s">
        <v>2308</v>
      </c>
      <c r="P125" s="1" t="s">
        <v>2308</v>
      </c>
      <c r="Q125" s="1" t="s">
        <v>2308</v>
      </c>
      <c r="R125" s="1" t="s">
        <v>2308</v>
      </c>
      <c r="S125" s="1" t="s">
        <v>2308</v>
      </c>
      <c r="T125" s="1" t="s">
        <v>2308</v>
      </c>
      <c r="U125" s="1" t="s">
        <v>2533</v>
      </c>
      <c r="V125" s="1" t="s">
        <v>2308</v>
      </c>
      <c r="W125" s="1" t="s">
        <v>2308</v>
      </c>
      <c r="X125" s="1" t="s">
        <v>2308</v>
      </c>
      <c r="Y125" s="1" t="s">
        <v>2308</v>
      </c>
      <c r="Z125" s="1" t="s">
        <v>2308</v>
      </c>
      <c r="AA125" s="1" t="s">
        <v>2308</v>
      </c>
      <c r="AB125" s="1" t="s">
        <v>2308</v>
      </c>
      <c r="AC125" s="1" t="s">
        <v>2308</v>
      </c>
      <c r="AD125" s="1" t="s">
        <v>2308</v>
      </c>
      <c r="AE125" s="1" t="s">
        <v>2308</v>
      </c>
      <c r="AF125" s="1" t="s">
        <v>2308</v>
      </c>
      <c r="AG125" s="1" t="s">
        <v>2308</v>
      </c>
      <c r="AH125" s="1" t="s">
        <v>2308</v>
      </c>
      <c r="AI125" s="1" t="s">
        <v>2308</v>
      </c>
      <c r="AJ125" s="1" t="s">
        <v>2308</v>
      </c>
      <c r="AK125" s="1" t="s">
        <v>2308</v>
      </c>
      <c r="AL125" s="1" t="s">
        <v>2308</v>
      </c>
      <c r="AM125" s="1" t="s">
        <v>2308</v>
      </c>
      <c r="AN125" s="1" t="s">
        <v>2308</v>
      </c>
      <c r="AO125" s="1" t="s">
        <v>2308</v>
      </c>
      <c r="AP125" s="1" t="s">
        <v>2308</v>
      </c>
      <c r="AQ125" s="1" t="s">
        <v>2308</v>
      </c>
      <c r="AR125" s="1" t="s">
        <v>2308</v>
      </c>
    </row>
    <row r="126" spans="1:45">
      <c r="A126" s="1" t="str">
        <f>INDEX(Data,,MATCH('Euro 2016'!$N$10,Lang,0))</f>
        <v>Stadium Municipal, Toulouse</v>
      </c>
      <c r="B126" s="1" t="s">
        <v>2309</v>
      </c>
      <c r="C126" s="1" t="s">
        <v>2309</v>
      </c>
      <c r="D126" s="1" t="s">
        <v>2309</v>
      </c>
      <c r="E126" s="1" t="s">
        <v>2309</v>
      </c>
      <c r="F126" s="1" t="s">
        <v>2309</v>
      </c>
      <c r="G126" s="1" t="s">
        <v>2309</v>
      </c>
      <c r="H126" s="1" t="s">
        <v>2309</v>
      </c>
      <c r="I126" s="1" t="s">
        <v>2309</v>
      </c>
      <c r="J126" s="1" t="s">
        <v>2309</v>
      </c>
      <c r="K126" s="1" t="s">
        <v>2309</v>
      </c>
      <c r="L126" s="1" t="s">
        <v>2309</v>
      </c>
      <c r="M126" s="1" t="s">
        <v>2309</v>
      </c>
      <c r="N126" s="1" t="s">
        <v>2309</v>
      </c>
      <c r="O126" s="1" t="s">
        <v>2309</v>
      </c>
      <c r="P126" s="1" t="s">
        <v>2309</v>
      </c>
      <c r="Q126" s="1" t="s">
        <v>2309</v>
      </c>
      <c r="R126" s="1" t="s">
        <v>2309</v>
      </c>
      <c r="S126" s="1" t="s">
        <v>2309</v>
      </c>
      <c r="T126" s="1" t="s">
        <v>2309</v>
      </c>
      <c r="U126" s="1" t="s">
        <v>2537</v>
      </c>
      <c r="V126" s="1" t="s">
        <v>2309</v>
      </c>
      <c r="W126" s="1" t="s">
        <v>2309</v>
      </c>
      <c r="X126" s="1" t="s">
        <v>2309</v>
      </c>
      <c r="Y126" s="1" t="s">
        <v>2309</v>
      </c>
      <c r="Z126" s="1" t="s">
        <v>2309</v>
      </c>
      <c r="AA126" s="1" t="s">
        <v>2309</v>
      </c>
      <c r="AB126" s="1" t="s">
        <v>2309</v>
      </c>
      <c r="AC126" s="1" t="s">
        <v>2309</v>
      </c>
      <c r="AD126" s="1" t="s">
        <v>2309</v>
      </c>
      <c r="AE126" s="1" t="s">
        <v>2309</v>
      </c>
      <c r="AF126" s="1" t="s">
        <v>2309</v>
      </c>
      <c r="AG126" s="1" t="s">
        <v>2309</v>
      </c>
      <c r="AH126" s="1" t="s">
        <v>2309</v>
      </c>
      <c r="AI126" s="1" t="s">
        <v>2309</v>
      </c>
      <c r="AJ126" s="1" t="s">
        <v>2309</v>
      </c>
      <c r="AK126" s="1" t="s">
        <v>2309</v>
      </c>
      <c r="AL126" s="1" t="s">
        <v>2309</v>
      </c>
      <c r="AM126" s="1" t="s">
        <v>2309</v>
      </c>
      <c r="AN126" s="1" t="s">
        <v>2309</v>
      </c>
      <c r="AO126" s="1" t="s">
        <v>2309</v>
      </c>
      <c r="AP126" s="1" t="s">
        <v>2309</v>
      </c>
      <c r="AQ126" s="1" t="s">
        <v>2309</v>
      </c>
      <c r="AR126" s="1" t="s">
        <v>2309</v>
      </c>
    </row>
    <row r="127" spans="1:45">
      <c r="A127" s="1" t="str">
        <f>INDEX(Data,,MATCH('Euro 2016'!$N$10,Lang,0))</f>
        <v>Stade Bollaert-Delelis, Lens</v>
      </c>
      <c r="B127" s="1" t="s">
        <v>2310</v>
      </c>
      <c r="C127" s="1" t="s">
        <v>2310</v>
      </c>
      <c r="D127" s="1" t="s">
        <v>2310</v>
      </c>
      <c r="E127" s="1" t="s">
        <v>2310</v>
      </c>
      <c r="F127" s="1" t="s">
        <v>2310</v>
      </c>
      <c r="G127" s="1" t="s">
        <v>2310</v>
      </c>
      <c r="H127" s="1" t="s">
        <v>2310</v>
      </c>
      <c r="I127" s="1" t="s">
        <v>2310</v>
      </c>
      <c r="J127" s="1" t="s">
        <v>2310</v>
      </c>
      <c r="K127" s="1" t="s">
        <v>2310</v>
      </c>
      <c r="L127" s="1" t="s">
        <v>2310</v>
      </c>
      <c r="M127" s="1" t="s">
        <v>2310</v>
      </c>
      <c r="N127" s="1" t="s">
        <v>2310</v>
      </c>
      <c r="O127" s="1" t="s">
        <v>2310</v>
      </c>
      <c r="P127" s="1" t="s">
        <v>2310</v>
      </c>
      <c r="Q127" s="1" t="s">
        <v>2310</v>
      </c>
      <c r="R127" s="1" t="s">
        <v>2310</v>
      </c>
      <c r="S127" s="1" t="s">
        <v>2310</v>
      </c>
      <c r="T127" s="1" t="s">
        <v>2310</v>
      </c>
      <c r="U127" s="1" t="s">
        <v>2535</v>
      </c>
      <c r="V127" s="1" t="s">
        <v>2310</v>
      </c>
      <c r="W127" s="1" t="s">
        <v>2310</v>
      </c>
      <c r="X127" s="1" t="s">
        <v>2310</v>
      </c>
      <c r="Y127" s="1" t="s">
        <v>2310</v>
      </c>
      <c r="Z127" s="1" t="s">
        <v>2310</v>
      </c>
      <c r="AA127" s="1" t="s">
        <v>2310</v>
      </c>
      <c r="AB127" s="1" t="s">
        <v>2310</v>
      </c>
      <c r="AC127" s="1" t="s">
        <v>2310</v>
      </c>
      <c r="AD127" s="1" t="s">
        <v>2310</v>
      </c>
      <c r="AE127" s="1" t="s">
        <v>2310</v>
      </c>
      <c r="AF127" s="1" t="s">
        <v>2310</v>
      </c>
      <c r="AG127" s="1" t="s">
        <v>2310</v>
      </c>
      <c r="AH127" s="1" t="s">
        <v>2310</v>
      </c>
      <c r="AI127" s="1" t="s">
        <v>2310</v>
      </c>
      <c r="AJ127" s="1" t="s">
        <v>2310</v>
      </c>
      <c r="AK127" s="1" t="s">
        <v>2310</v>
      </c>
      <c r="AL127" s="1" t="s">
        <v>2310</v>
      </c>
      <c r="AM127" s="1" t="s">
        <v>2310</v>
      </c>
      <c r="AN127" s="1" t="s">
        <v>2310</v>
      </c>
      <c r="AO127" s="1" t="s">
        <v>2310</v>
      </c>
      <c r="AP127" s="1" t="s">
        <v>2310</v>
      </c>
      <c r="AQ127" s="1" t="s">
        <v>2310</v>
      </c>
      <c r="AR127" s="1" t="s">
        <v>2310</v>
      </c>
    </row>
    <row r="128" spans="1:45">
      <c r="A128" s="1" t="str">
        <f>INDEX(Data,,MATCH('Euro 2016'!$N$10,Lang,0))</f>
        <v>Parc Olympique Lyonnais, Lyon</v>
      </c>
      <c r="B128" s="1" t="s">
        <v>2311</v>
      </c>
      <c r="C128" s="1" t="s">
        <v>2311</v>
      </c>
      <c r="D128" s="1" t="s">
        <v>2311</v>
      </c>
      <c r="E128" s="1" t="s">
        <v>2311</v>
      </c>
      <c r="F128" s="1" t="s">
        <v>2311</v>
      </c>
      <c r="G128" s="1" t="s">
        <v>2311</v>
      </c>
      <c r="H128" s="1" t="s">
        <v>2311</v>
      </c>
      <c r="I128" s="1" t="s">
        <v>2311</v>
      </c>
      <c r="J128" s="1" t="s">
        <v>2311</v>
      </c>
      <c r="K128" s="1" t="s">
        <v>2311</v>
      </c>
      <c r="L128" s="1" t="s">
        <v>2311</v>
      </c>
      <c r="M128" s="1" t="s">
        <v>2311</v>
      </c>
      <c r="N128" s="1" t="s">
        <v>2311</v>
      </c>
      <c r="O128" s="1" t="s">
        <v>2311</v>
      </c>
      <c r="P128" s="1" t="s">
        <v>2311</v>
      </c>
      <c r="Q128" s="1" t="s">
        <v>2311</v>
      </c>
      <c r="R128" s="1" t="s">
        <v>2311</v>
      </c>
      <c r="S128" s="1" t="s">
        <v>2311</v>
      </c>
      <c r="T128" s="1" t="s">
        <v>2311</v>
      </c>
      <c r="U128" s="1" t="s">
        <v>2530</v>
      </c>
      <c r="V128" s="1" t="s">
        <v>2311</v>
      </c>
      <c r="W128" s="1" t="s">
        <v>2311</v>
      </c>
      <c r="X128" s="1" t="s">
        <v>2311</v>
      </c>
      <c r="Y128" s="1" t="s">
        <v>2311</v>
      </c>
      <c r="Z128" s="1" t="s">
        <v>2311</v>
      </c>
      <c r="AA128" s="1" t="s">
        <v>2311</v>
      </c>
      <c r="AB128" s="1" t="s">
        <v>2311</v>
      </c>
      <c r="AC128" s="1" t="s">
        <v>2311</v>
      </c>
      <c r="AD128" s="1" t="s">
        <v>2311</v>
      </c>
      <c r="AE128" s="1" t="s">
        <v>2311</v>
      </c>
      <c r="AF128" s="1" t="s">
        <v>2311</v>
      </c>
      <c r="AG128" s="1" t="s">
        <v>2311</v>
      </c>
      <c r="AH128" s="1" t="s">
        <v>2311</v>
      </c>
      <c r="AI128" s="1" t="s">
        <v>2311</v>
      </c>
      <c r="AJ128" s="1" t="s">
        <v>2311</v>
      </c>
      <c r="AK128" s="1" t="s">
        <v>2311</v>
      </c>
      <c r="AL128" s="1" t="s">
        <v>2311</v>
      </c>
      <c r="AM128" s="1" t="s">
        <v>2311</v>
      </c>
      <c r="AN128" s="1" t="s">
        <v>2311</v>
      </c>
      <c r="AO128" s="1" t="s">
        <v>2311</v>
      </c>
      <c r="AP128" s="1" t="s">
        <v>2311</v>
      </c>
      <c r="AQ128" s="1" t="s">
        <v>2311</v>
      </c>
      <c r="AR128" s="1" t="s">
        <v>2311</v>
      </c>
    </row>
    <row r="129" spans="1:45">
      <c r="A129" s="1" t="str">
        <f>INDEX(Data,,MATCH('Euro 2016'!$N$10,Lang,0))</f>
        <v>Stade Pierre-Mauroy, Lille</v>
      </c>
      <c r="B129" s="1" t="s">
        <v>2312</v>
      </c>
      <c r="C129" s="1" t="s">
        <v>2312</v>
      </c>
      <c r="D129" s="1" t="s">
        <v>2312</v>
      </c>
      <c r="E129" s="1" t="s">
        <v>2312</v>
      </c>
      <c r="F129" s="1" t="s">
        <v>2312</v>
      </c>
      <c r="G129" s="1" t="s">
        <v>2312</v>
      </c>
      <c r="H129" s="1" t="s">
        <v>2312</v>
      </c>
      <c r="I129" s="1" t="s">
        <v>2312</v>
      </c>
      <c r="J129" s="1" t="s">
        <v>2312</v>
      </c>
      <c r="K129" s="1" t="s">
        <v>2312</v>
      </c>
      <c r="L129" s="1" t="s">
        <v>2312</v>
      </c>
      <c r="M129" s="1" t="s">
        <v>2312</v>
      </c>
      <c r="N129" s="1" t="s">
        <v>2312</v>
      </c>
      <c r="O129" s="1" t="s">
        <v>2312</v>
      </c>
      <c r="P129" s="1" t="s">
        <v>2312</v>
      </c>
      <c r="Q129" s="1" t="s">
        <v>2312</v>
      </c>
      <c r="R129" s="1" t="s">
        <v>2312</v>
      </c>
      <c r="S129" s="1" t="s">
        <v>2312</v>
      </c>
      <c r="T129" s="1" t="s">
        <v>2312</v>
      </c>
      <c r="U129" s="1" t="s">
        <v>2531</v>
      </c>
      <c r="V129" s="1" t="s">
        <v>2312</v>
      </c>
      <c r="W129" s="1" t="s">
        <v>2312</v>
      </c>
      <c r="X129" s="1" t="s">
        <v>2312</v>
      </c>
      <c r="Y129" s="1" t="s">
        <v>2312</v>
      </c>
      <c r="Z129" s="1" t="s">
        <v>2312</v>
      </c>
      <c r="AA129" s="1" t="s">
        <v>2312</v>
      </c>
      <c r="AB129" s="1" t="s">
        <v>2312</v>
      </c>
      <c r="AC129" s="1" t="s">
        <v>2312</v>
      </c>
      <c r="AD129" s="1" t="s">
        <v>2312</v>
      </c>
      <c r="AE129" s="1" t="s">
        <v>2312</v>
      </c>
      <c r="AF129" s="1" t="s">
        <v>2312</v>
      </c>
      <c r="AG129" s="1" t="s">
        <v>2312</v>
      </c>
      <c r="AH129" s="1" t="s">
        <v>2312</v>
      </c>
      <c r="AI129" s="1" t="s">
        <v>2312</v>
      </c>
      <c r="AJ129" s="1" t="s">
        <v>2312</v>
      </c>
      <c r="AK129" s="1" t="s">
        <v>2312</v>
      </c>
      <c r="AL129" s="1" t="s">
        <v>2312</v>
      </c>
      <c r="AM129" s="1" t="s">
        <v>2312</v>
      </c>
      <c r="AN129" s="1" t="s">
        <v>2312</v>
      </c>
      <c r="AO129" s="1" t="s">
        <v>2312</v>
      </c>
      <c r="AP129" s="1" t="s">
        <v>2312</v>
      </c>
      <c r="AQ129" s="1" t="s">
        <v>2312</v>
      </c>
      <c r="AR129" s="1" t="s">
        <v>2312</v>
      </c>
    </row>
    <row r="130" spans="1:45">
      <c r="A130" s="1" t="str">
        <f>INDEX(Data,,MATCH('Euro 2016'!$N$10,Lang,0))</f>
        <v>Stade Geoffroy-Guichard, Saint-Étienne</v>
      </c>
      <c r="B130" s="1" t="s">
        <v>2313</v>
      </c>
      <c r="C130" s="1" t="s">
        <v>2313</v>
      </c>
      <c r="D130" s="1" t="s">
        <v>2313</v>
      </c>
      <c r="E130" s="1" t="s">
        <v>2313</v>
      </c>
      <c r="F130" s="1" t="s">
        <v>2313</v>
      </c>
      <c r="G130" s="1" t="s">
        <v>2313</v>
      </c>
      <c r="H130" s="1" t="s">
        <v>2313</v>
      </c>
      <c r="I130" s="1" t="s">
        <v>2313</v>
      </c>
      <c r="J130" s="1" t="s">
        <v>2313</v>
      </c>
      <c r="K130" s="1" t="s">
        <v>2313</v>
      </c>
      <c r="L130" s="1" t="s">
        <v>2313</v>
      </c>
      <c r="M130" s="1" t="s">
        <v>2313</v>
      </c>
      <c r="N130" s="1" t="s">
        <v>2313</v>
      </c>
      <c r="O130" s="1" t="s">
        <v>2313</v>
      </c>
      <c r="P130" s="1" t="s">
        <v>2313</v>
      </c>
      <c r="Q130" s="1" t="s">
        <v>2313</v>
      </c>
      <c r="R130" s="1" t="s">
        <v>2313</v>
      </c>
      <c r="S130" s="1" t="s">
        <v>2313</v>
      </c>
      <c r="T130" s="1" t="s">
        <v>2313</v>
      </c>
      <c r="U130" s="1" t="s">
        <v>2534</v>
      </c>
      <c r="V130" s="1" t="s">
        <v>2313</v>
      </c>
      <c r="W130" s="1" t="s">
        <v>2313</v>
      </c>
      <c r="X130" s="1" t="s">
        <v>2313</v>
      </c>
      <c r="Y130" s="1" t="s">
        <v>2313</v>
      </c>
      <c r="Z130" s="1" t="s">
        <v>2313</v>
      </c>
      <c r="AA130" s="1" t="s">
        <v>2313</v>
      </c>
      <c r="AB130" s="1" t="s">
        <v>2313</v>
      </c>
      <c r="AC130" s="1" t="s">
        <v>2313</v>
      </c>
      <c r="AD130" s="1" t="s">
        <v>2313</v>
      </c>
      <c r="AE130" s="1" t="s">
        <v>2313</v>
      </c>
      <c r="AF130" s="1" t="s">
        <v>2313</v>
      </c>
      <c r="AG130" s="1" t="s">
        <v>2313</v>
      </c>
      <c r="AH130" s="1" t="s">
        <v>2313</v>
      </c>
      <c r="AI130" s="1" t="s">
        <v>2313</v>
      </c>
      <c r="AJ130" s="1" t="s">
        <v>2313</v>
      </c>
      <c r="AK130" s="1" t="s">
        <v>2313</v>
      </c>
      <c r="AL130" s="1" t="s">
        <v>2313</v>
      </c>
      <c r="AM130" s="1" t="s">
        <v>2313</v>
      </c>
      <c r="AN130" s="1" t="s">
        <v>2313</v>
      </c>
      <c r="AO130" s="1" t="s">
        <v>2313</v>
      </c>
      <c r="AP130" s="1" t="s">
        <v>2313</v>
      </c>
      <c r="AQ130" s="1" t="s">
        <v>2313</v>
      </c>
      <c r="AR130" s="1" t="s">
        <v>2313</v>
      </c>
    </row>
    <row r="131" spans="1:45">
      <c r="A131" s="1" t="str">
        <f>INDEX(Data,,MATCH('Euro 2016'!$N$10,Lang,0))</f>
        <v>Nouveau Stade de Bordeaux, Bordeaux</v>
      </c>
      <c r="B131" s="1" t="s">
        <v>2314</v>
      </c>
      <c r="C131" s="1" t="s">
        <v>2314</v>
      </c>
      <c r="D131" s="1" t="s">
        <v>2314</v>
      </c>
      <c r="E131" s="1" t="s">
        <v>2314</v>
      </c>
      <c r="F131" s="1" t="s">
        <v>2314</v>
      </c>
      <c r="G131" s="1" t="s">
        <v>2314</v>
      </c>
      <c r="H131" s="1" t="s">
        <v>2314</v>
      </c>
      <c r="I131" s="1" t="s">
        <v>2314</v>
      </c>
      <c r="J131" s="1" t="s">
        <v>2314</v>
      </c>
      <c r="K131" s="1" t="s">
        <v>2314</v>
      </c>
      <c r="L131" s="1" t="s">
        <v>2314</v>
      </c>
      <c r="M131" s="1" t="s">
        <v>2314</v>
      </c>
      <c r="N131" s="1" t="s">
        <v>2314</v>
      </c>
      <c r="O131" s="1" t="s">
        <v>2314</v>
      </c>
      <c r="P131" s="1" t="s">
        <v>2314</v>
      </c>
      <c r="Q131" s="1" t="s">
        <v>2314</v>
      </c>
      <c r="R131" s="1" t="s">
        <v>2314</v>
      </c>
      <c r="S131" s="1" t="s">
        <v>2314</v>
      </c>
      <c r="T131" s="1" t="s">
        <v>2314</v>
      </c>
      <c r="U131" s="1" t="s">
        <v>2779</v>
      </c>
      <c r="V131" s="1" t="s">
        <v>2314</v>
      </c>
      <c r="W131" s="1" t="s">
        <v>2314</v>
      </c>
      <c r="X131" s="1" t="s">
        <v>2314</v>
      </c>
      <c r="Y131" s="1" t="s">
        <v>2314</v>
      </c>
      <c r="Z131" s="1" t="s">
        <v>2314</v>
      </c>
      <c r="AA131" s="1" t="s">
        <v>2314</v>
      </c>
      <c r="AB131" s="1" t="s">
        <v>2314</v>
      </c>
      <c r="AC131" s="1" t="s">
        <v>2314</v>
      </c>
      <c r="AD131" s="1" t="s">
        <v>2314</v>
      </c>
      <c r="AE131" s="1" t="s">
        <v>2314</v>
      </c>
      <c r="AF131" s="1" t="s">
        <v>2314</v>
      </c>
      <c r="AG131" s="1" t="s">
        <v>2314</v>
      </c>
      <c r="AH131" s="1" t="s">
        <v>2314</v>
      </c>
      <c r="AI131" s="1" t="s">
        <v>2314</v>
      </c>
      <c r="AJ131" s="1" t="s">
        <v>2314</v>
      </c>
      <c r="AK131" s="1" t="s">
        <v>2314</v>
      </c>
      <c r="AL131" s="1" t="s">
        <v>2314</v>
      </c>
      <c r="AM131" s="1" t="s">
        <v>2314</v>
      </c>
      <c r="AN131" s="1" t="s">
        <v>2314</v>
      </c>
      <c r="AO131" s="1" t="s">
        <v>2314</v>
      </c>
      <c r="AP131" s="1" t="s">
        <v>2314</v>
      </c>
      <c r="AQ131" s="1" t="s">
        <v>2314</v>
      </c>
      <c r="AR131" s="1" t="s">
        <v>2314</v>
      </c>
    </row>
    <row r="132" spans="1:45">
      <c r="A132" s="1" t="str">
        <f>INDEX(Data,,MATCH('Euro 2016'!$N$10,Lang,0))</f>
        <v>Stade de France, Saint-Denis</v>
      </c>
      <c r="B132" s="1" t="s">
        <v>2315</v>
      </c>
      <c r="C132" s="1" t="s">
        <v>2315</v>
      </c>
      <c r="D132" s="1" t="s">
        <v>2315</v>
      </c>
      <c r="E132" s="1" t="s">
        <v>2315</v>
      </c>
      <c r="F132" s="1" t="s">
        <v>2315</v>
      </c>
      <c r="G132" s="1" t="s">
        <v>2315</v>
      </c>
      <c r="H132" s="1" t="s">
        <v>2315</v>
      </c>
      <c r="I132" s="1" t="s">
        <v>2315</v>
      </c>
      <c r="J132" s="1" t="s">
        <v>2315</v>
      </c>
      <c r="K132" s="1" t="s">
        <v>2315</v>
      </c>
      <c r="L132" s="1" t="s">
        <v>2315</v>
      </c>
      <c r="M132" s="1" t="s">
        <v>2315</v>
      </c>
      <c r="N132" s="1" t="s">
        <v>2315</v>
      </c>
      <c r="O132" s="1" t="s">
        <v>2315</v>
      </c>
      <c r="P132" s="1" t="s">
        <v>2315</v>
      </c>
      <c r="Q132" s="1" t="s">
        <v>2315</v>
      </c>
      <c r="R132" s="1" t="s">
        <v>2315</v>
      </c>
      <c r="S132" s="1" t="s">
        <v>2315</v>
      </c>
      <c r="T132" s="1" t="s">
        <v>2315</v>
      </c>
      <c r="U132" s="1" t="s">
        <v>2580</v>
      </c>
      <c r="V132" s="1" t="s">
        <v>2315</v>
      </c>
      <c r="W132" s="1" t="s">
        <v>2315</v>
      </c>
      <c r="X132" s="1" t="s">
        <v>2315</v>
      </c>
      <c r="Y132" s="1" t="s">
        <v>2315</v>
      </c>
      <c r="Z132" s="1" t="s">
        <v>2315</v>
      </c>
      <c r="AA132" s="1" t="s">
        <v>2315</v>
      </c>
      <c r="AB132" s="1" t="s">
        <v>2315</v>
      </c>
      <c r="AC132" s="1" t="s">
        <v>2315</v>
      </c>
      <c r="AD132" s="1" t="s">
        <v>2315</v>
      </c>
      <c r="AE132" s="1" t="s">
        <v>2315</v>
      </c>
      <c r="AF132" s="1" t="s">
        <v>2315</v>
      </c>
      <c r="AG132" s="1" t="s">
        <v>2315</v>
      </c>
      <c r="AH132" s="1" t="s">
        <v>2315</v>
      </c>
      <c r="AI132" s="1" t="s">
        <v>2315</v>
      </c>
      <c r="AJ132" s="1" t="s">
        <v>2315</v>
      </c>
      <c r="AK132" s="1" t="s">
        <v>2315</v>
      </c>
      <c r="AL132" s="1" t="s">
        <v>2315</v>
      </c>
      <c r="AM132" s="1" t="s">
        <v>2315</v>
      </c>
      <c r="AN132" s="1" t="s">
        <v>2315</v>
      </c>
      <c r="AO132" s="1" t="s">
        <v>2315</v>
      </c>
      <c r="AP132" s="1" t="s">
        <v>2315</v>
      </c>
      <c r="AQ132" s="1" t="s">
        <v>2315</v>
      </c>
      <c r="AR132" s="1" t="s">
        <v>2315</v>
      </c>
    </row>
    <row r="133" spans="1:45">
      <c r="A133" s="1" t="str">
        <f>INDEX(Data,,MATCH('Euro 2016'!$N$10,Lang,0))</f>
        <v>en</v>
      </c>
      <c r="B133" s="1" t="s">
        <v>2316</v>
      </c>
      <c r="C133" s="1" t="s">
        <v>2317</v>
      </c>
      <c r="D133" s="1" t="s">
        <v>2318</v>
      </c>
      <c r="E133" s="1" t="s">
        <v>2319</v>
      </c>
      <c r="F133" s="1" t="s">
        <v>2320</v>
      </c>
      <c r="G133" s="1" t="s">
        <v>2321</v>
      </c>
      <c r="H133" s="1" t="s">
        <v>2322</v>
      </c>
      <c r="I133" s="1" t="s">
        <v>2323</v>
      </c>
      <c r="J133" s="1" t="s">
        <v>2324</v>
      </c>
      <c r="K133" s="1" t="s">
        <v>2325</v>
      </c>
      <c r="L133" s="1" t="s">
        <v>2326</v>
      </c>
      <c r="M133" s="1" t="s">
        <v>2327</v>
      </c>
      <c r="N133" s="1" t="s">
        <v>2328</v>
      </c>
      <c r="O133" s="1" t="s">
        <v>2316</v>
      </c>
      <c r="P133" s="1" t="s">
        <v>2725</v>
      </c>
      <c r="Q133" s="1" t="s">
        <v>2329</v>
      </c>
      <c r="R133" s="1" t="s">
        <v>2330</v>
      </c>
      <c r="S133" s="1" t="s">
        <v>2331</v>
      </c>
      <c r="T133" s="1" t="s">
        <v>2332</v>
      </c>
      <c r="U133" s="1" t="s">
        <v>2333</v>
      </c>
      <c r="V133" s="1" t="s">
        <v>2334</v>
      </c>
      <c r="W133" s="1" t="s">
        <v>2335</v>
      </c>
      <c r="X133" s="1" t="s">
        <v>2336</v>
      </c>
      <c r="Y133" s="1" t="s">
        <v>2337</v>
      </c>
      <c r="Z133" s="1" t="s">
        <v>2338</v>
      </c>
      <c r="AA133" s="1" t="s">
        <v>2339</v>
      </c>
      <c r="AB133" s="1" t="s">
        <v>2340</v>
      </c>
      <c r="AC133" s="1" t="s">
        <v>2341</v>
      </c>
      <c r="AD133" s="1" t="s">
        <v>2342</v>
      </c>
      <c r="AE133" s="1" t="s">
        <v>2343</v>
      </c>
      <c r="AF133" s="1" t="s">
        <v>2344</v>
      </c>
      <c r="AG133" s="1" t="s">
        <v>2345</v>
      </c>
      <c r="AH133" s="1" t="s">
        <v>2346</v>
      </c>
      <c r="AI133" s="1" t="s">
        <v>2347</v>
      </c>
      <c r="AJ133" s="1" t="s">
        <v>2348</v>
      </c>
      <c r="AK133" s="1" t="s">
        <v>2349</v>
      </c>
      <c r="AL133" s="1" t="s">
        <v>2350</v>
      </c>
      <c r="AM133" s="1" t="s">
        <v>2351</v>
      </c>
      <c r="AN133" s="1" t="s">
        <v>2352</v>
      </c>
      <c r="AO133" s="1" t="s">
        <v>2353</v>
      </c>
      <c r="AP133" s="1" t="s">
        <v>2354</v>
      </c>
      <c r="AQ133" s="1" t="s">
        <v>2355</v>
      </c>
      <c r="AR133" s="1" t="s">
        <v>2356</v>
      </c>
      <c r="AS133" s="1" t="s">
        <v>2357</v>
      </c>
    </row>
    <row r="135" spans="1:45">
      <c r="U135" s="3"/>
    </row>
    <row r="136" spans="1:45">
      <c r="S136" s="3"/>
      <c r="U136" s="3"/>
    </row>
    <row r="137" spans="1:45">
      <c r="U137" s="3"/>
    </row>
    <row r="142" spans="1:45">
      <c r="S142" s="3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70"/>
  <sheetViews>
    <sheetView topLeftCell="E1" workbookViewId="0">
      <selection activeCell="B24" sqref="B17:B24"/>
    </sheetView>
  </sheetViews>
  <sheetFormatPr defaultRowHeight="15"/>
  <cols>
    <col min="1" max="2" width="9.140625" style="1"/>
    <col min="3" max="3" width="11.42578125" style="1" bestFit="1" customWidth="1"/>
    <col min="4" max="4" width="9.28515625" style="1" customWidth="1"/>
    <col min="5" max="5" width="5" style="1" bestFit="1" customWidth="1"/>
    <col min="6" max="6" width="35.5703125" style="1" bestFit="1" customWidth="1"/>
    <col min="7" max="7" width="10.5703125" style="1" bestFit="1" customWidth="1"/>
    <col min="8" max="8" width="7" style="1" customWidth="1"/>
    <col min="9" max="9" width="10.5703125" style="1" bestFit="1" customWidth="1"/>
    <col min="10" max="10" width="14.85546875" style="1" bestFit="1" customWidth="1"/>
    <col min="11" max="11" width="13.85546875" style="1" bestFit="1" customWidth="1"/>
    <col min="12" max="14" width="9.140625" style="1"/>
    <col min="15" max="15" width="16.28515625" style="1" bestFit="1" customWidth="1"/>
    <col min="16" max="16384" width="9.140625" style="1"/>
  </cols>
  <sheetData>
    <row r="1" spans="2:18">
      <c r="E1" s="4" t="s">
        <v>2621</v>
      </c>
      <c r="G1" s="4" t="s">
        <v>2417</v>
      </c>
      <c r="P1" s="1" t="s">
        <v>2529</v>
      </c>
      <c r="R1" s="1" t="s">
        <v>2710</v>
      </c>
    </row>
    <row r="2" spans="2:18">
      <c r="B2" s="1" t="s">
        <v>2411</v>
      </c>
      <c r="C2" s="1" t="s">
        <v>2416</v>
      </c>
      <c r="E2" s="1" t="s">
        <v>2621</v>
      </c>
      <c r="G2" s="1" t="s">
        <v>2466</v>
      </c>
      <c r="H2" s="1">
        <f t="shared" ref="H2:H7" si="0">H3-1</f>
        <v>-13</v>
      </c>
      <c r="I2" s="1">
        <f>H2/24</f>
        <v>-0.54166666666666663</v>
      </c>
      <c r="J2" s="1" t="s">
        <v>2464</v>
      </c>
      <c r="K2" s="1" t="s">
        <v>2465</v>
      </c>
      <c r="O2" s="1" t="s">
        <v>1339</v>
      </c>
      <c r="P2" s="2">
        <v>40236</v>
      </c>
      <c r="R2" s="1" t="s">
        <v>2705</v>
      </c>
    </row>
    <row r="3" spans="2:18">
      <c r="B3" s="1" t="s">
        <v>2412</v>
      </c>
      <c r="C3" s="1" t="s">
        <v>2414</v>
      </c>
      <c r="E3" s="1" t="s">
        <v>2622</v>
      </c>
      <c r="G3" s="1" t="s">
        <v>2469</v>
      </c>
      <c r="H3" s="1">
        <f t="shared" si="0"/>
        <v>-12</v>
      </c>
      <c r="I3" s="1">
        <f t="shared" ref="I3:I28" si="1">H3/24</f>
        <v>-0.5</v>
      </c>
      <c r="J3" s="1" t="s">
        <v>2467</v>
      </c>
      <c r="K3" s="1" t="s">
        <v>2468</v>
      </c>
      <c r="O3" s="1" t="s">
        <v>1120</v>
      </c>
      <c r="P3" s="2">
        <v>37962</v>
      </c>
      <c r="R3" s="1" t="s">
        <v>2649</v>
      </c>
    </row>
    <row r="4" spans="2:18">
      <c r="B4" s="1" t="s">
        <v>2413</v>
      </c>
      <c r="C4" s="1" t="s">
        <v>2415</v>
      </c>
      <c r="G4" s="1" t="s">
        <v>2472</v>
      </c>
      <c r="H4" s="1">
        <f t="shared" si="0"/>
        <v>-11</v>
      </c>
      <c r="I4" s="1">
        <f t="shared" si="1"/>
        <v>-0.45833333333333331</v>
      </c>
      <c r="J4" s="1" t="s">
        <v>2470</v>
      </c>
      <c r="K4" s="1" t="s">
        <v>2471</v>
      </c>
      <c r="O4" s="1" t="s">
        <v>1726</v>
      </c>
      <c r="P4" s="2">
        <v>35963</v>
      </c>
      <c r="R4" s="1" t="s">
        <v>2697</v>
      </c>
    </row>
    <row r="5" spans="2:18">
      <c r="G5" s="1" t="s">
        <v>2475</v>
      </c>
      <c r="H5" s="1">
        <f t="shared" si="0"/>
        <v>-10</v>
      </c>
      <c r="I5" s="1">
        <f t="shared" si="1"/>
        <v>-0.41666666666666669</v>
      </c>
      <c r="J5" s="1" t="s">
        <v>2473</v>
      </c>
      <c r="K5" s="1" t="s">
        <v>2474</v>
      </c>
      <c r="O5" s="1" t="s">
        <v>1186</v>
      </c>
      <c r="P5" s="2">
        <v>35138</v>
      </c>
      <c r="R5" s="1" t="s">
        <v>2665</v>
      </c>
    </row>
    <row r="6" spans="2:18">
      <c r="G6" s="1" t="s">
        <v>2476</v>
      </c>
      <c r="H6" s="1">
        <f t="shared" si="0"/>
        <v>-9</v>
      </c>
      <c r="I6" s="1">
        <f t="shared" si="1"/>
        <v>-0.375</v>
      </c>
      <c r="J6" s="1" t="s">
        <v>2477</v>
      </c>
      <c r="K6" s="1" t="s">
        <v>2478</v>
      </c>
      <c r="O6" s="1" t="s">
        <v>1757</v>
      </c>
      <c r="P6" s="2">
        <v>34442</v>
      </c>
      <c r="R6" s="1" t="s">
        <v>2664</v>
      </c>
    </row>
    <row r="7" spans="2:18">
      <c r="G7" s="1" t="s">
        <v>2481</v>
      </c>
      <c r="H7" s="1">
        <f t="shared" si="0"/>
        <v>-8</v>
      </c>
      <c r="I7" s="1">
        <f t="shared" si="1"/>
        <v>-0.33333333333333331</v>
      </c>
      <c r="J7" s="1" t="s">
        <v>2479</v>
      </c>
      <c r="K7" s="1" t="s">
        <v>2480</v>
      </c>
      <c r="O7" s="1" t="s">
        <v>1156</v>
      </c>
      <c r="P7" s="2">
        <v>34345</v>
      </c>
      <c r="R7" s="1" t="s">
        <v>2704</v>
      </c>
    </row>
    <row r="8" spans="2:18">
      <c r="G8" s="1" t="s">
        <v>2484</v>
      </c>
      <c r="H8" s="1">
        <f>H9-1</f>
        <v>-7</v>
      </c>
      <c r="I8" s="1">
        <f t="shared" si="1"/>
        <v>-0.29166666666666669</v>
      </c>
      <c r="J8" s="1" t="s">
        <v>2482</v>
      </c>
      <c r="K8" s="1" t="s">
        <v>2483</v>
      </c>
      <c r="O8" s="1" t="s">
        <v>1659</v>
      </c>
      <c r="P8" s="2">
        <v>33599</v>
      </c>
      <c r="R8" s="1" t="s">
        <v>2685</v>
      </c>
    </row>
    <row r="9" spans="2:18">
      <c r="G9" s="1" t="s">
        <v>2487</v>
      </c>
      <c r="H9" s="1">
        <f>H10-0.5</f>
        <v>-6</v>
      </c>
      <c r="I9" s="1">
        <f t="shared" si="1"/>
        <v>-0.25</v>
      </c>
      <c r="J9" s="1" t="s">
        <v>2485</v>
      </c>
      <c r="K9" s="1" t="s">
        <v>2486</v>
      </c>
      <c r="O9" s="1" t="s">
        <v>1823</v>
      </c>
      <c r="P9" s="2">
        <v>31345</v>
      </c>
      <c r="R9" s="1" t="s">
        <v>2709</v>
      </c>
    </row>
    <row r="10" spans="2:18">
      <c r="G10" s="1" t="s">
        <v>2490</v>
      </c>
      <c r="H10" s="1">
        <f>H11-0.5</f>
        <v>-5.5</v>
      </c>
      <c r="I10" s="1">
        <f t="shared" si="1"/>
        <v>-0.22916666666666666</v>
      </c>
      <c r="J10" s="1" t="s">
        <v>2488</v>
      </c>
      <c r="K10" s="1" t="s">
        <v>2489</v>
      </c>
      <c r="O10" s="1" t="s">
        <v>1481</v>
      </c>
      <c r="P10" s="2">
        <v>31254</v>
      </c>
      <c r="R10" s="1" t="s">
        <v>2693</v>
      </c>
    </row>
    <row r="11" spans="2:18">
      <c r="G11" s="1" t="s">
        <v>2491</v>
      </c>
      <c r="H11" s="1">
        <f>H12-2</f>
        <v>-5</v>
      </c>
      <c r="I11" s="1">
        <f t="shared" si="1"/>
        <v>-0.20833333333333334</v>
      </c>
      <c r="J11" s="1" t="s">
        <v>2492</v>
      </c>
      <c r="K11" s="1" t="s">
        <v>2493</v>
      </c>
      <c r="O11" s="1" t="s">
        <v>1625</v>
      </c>
      <c r="P11" s="2">
        <v>30932</v>
      </c>
      <c r="R11" s="1" t="s">
        <v>2686</v>
      </c>
    </row>
    <row r="12" spans="2:18">
      <c r="G12" s="1" t="s">
        <v>2496</v>
      </c>
      <c r="H12" s="1">
        <f>H13-1</f>
        <v>-3</v>
      </c>
      <c r="I12" s="1">
        <f t="shared" si="1"/>
        <v>-0.125</v>
      </c>
      <c r="J12" s="1" t="s">
        <v>2494</v>
      </c>
      <c r="K12" s="1" t="s">
        <v>2495</v>
      </c>
      <c r="O12" s="1" t="s">
        <v>1404</v>
      </c>
      <c r="P12" s="2">
        <v>30642</v>
      </c>
      <c r="R12" s="1" t="s">
        <v>2678</v>
      </c>
    </row>
    <row r="13" spans="2:18">
      <c r="G13" s="1" t="s">
        <v>2417</v>
      </c>
      <c r="H13" s="1">
        <f>H14-1</f>
        <v>-2</v>
      </c>
      <c r="I13" s="1">
        <f t="shared" si="1"/>
        <v>-8.3333333333333329E-2</v>
      </c>
      <c r="J13" s="1" t="s">
        <v>2417</v>
      </c>
      <c r="K13" s="1" t="s">
        <v>2418</v>
      </c>
      <c r="O13" s="1" t="s">
        <v>1249</v>
      </c>
      <c r="P13" s="2">
        <v>30313</v>
      </c>
      <c r="R13" s="1" t="s">
        <v>2687</v>
      </c>
    </row>
    <row r="14" spans="2:18">
      <c r="G14" s="1" t="s">
        <v>2421</v>
      </c>
      <c r="H14" s="1">
        <f>H15-1</f>
        <v>-1</v>
      </c>
      <c r="I14" s="1">
        <f t="shared" si="1"/>
        <v>-4.1666666666666664E-2</v>
      </c>
      <c r="J14" s="1" t="s">
        <v>2419</v>
      </c>
      <c r="K14" s="1" t="s">
        <v>2420</v>
      </c>
      <c r="O14" s="1" t="s">
        <v>1518</v>
      </c>
      <c r="P14" s="2">
        <v>29403</v>
      </c>
      <c r="R14" s="1" t="s">
        <v>2683</v>
      </c>
    </row>
    <row r="15" spans="2:18">
      <c r="G15" s="1" t="s">
        <v>2424</v>
      </c>
      <c r="H15" s="1">
        <v>0</v>
      </c>
      <c r="I15" s="1">
        <f t="shared" si="1"/>
        <v>0</v>
      </c>
      <c r="J15" s="1" t="s">
        <v>2422</v>
      </c>
      <c r="K15" s="1" t="s">
        <v>2423</v>
      </c>
      <c r="O15" s="1" t="s">
        <v>1788</v>
      </c>
      <c r="P15" s="2">
        <v>29028</v>
      </c>
      <c r="R15" s="1" t="s">
        <v>2680</v>
      </c>
    </row>
    <row r="16" spans="2:18">
      <c r="G16" s="1" t="s">
        <v>2427</v>
      </c>
      <c r="H16" s="1">
        <f t="shared" ref="H16" si="2">H15+1</f>
        <v>1</v>
      </c>
      <c r="I16" s="1">
        <f t="shared" si="1"/>
        <v>4.1666666666666664E-2</v>
      </c>
      <c r="J16" s="1" t="s">
        <v>2425</v>
      </c>
      <c r="K16" s="1" t="s">
        <v>2426</v>
      </c>
      <c r="O16" s="1" t="s">
        <v>1691</v>
      </c>
      <c r="P16" s="2">
        <v>28306</v>
      </c>
      <c r="R16" s="1" t="s">
        <v>2689</v>
      </c>
    </row>
    <row r="17" spans="7:18">
      <c r="G17" s="1" t="s">
        <v>2430</v>
      </c>
      <c r="H17" s="1">
        <f t="shared" ref="H17:H18" si="3">H16+0.5</f>
        <v>1.5</v>
      </c>
      <c r="I17" s="1">
        <f t="shared" si="1"/>
        <v>6.25E-2</v>
      </c>
      <c r="J17" s="1" t="s">
        <v>2428</v>
      </c>
      <c r="K17" s="1" t="s">
        <v>2429</v>
      </c>
      <c r="O17" s="1" t="s">
        <v>1086</v>
      </c>
      <c r="P17" s="2">
        <v>28038</v>
      </c>
      <c r="R17" s="1" t="s">
        <v>2677</v>
      </c>
    </row>
    <row r="18" spans="7:18">
      <c r="G18" s="1" t="s">
        <v>2433</v>
      </c>
      <c r="H18" s="1">
        <f t="shared" si="3"/>
        <v>2</v>
      </c>
      <c r="I18" s="1">
        <f t="shared" si="1"/>
        <v>8.3333333333333329E-2</v>
      </c>
      <c r="J18" s="1" t="s">
        <v>2431</v>
      </c>
      <c r="K18" s="1" t="s">
        <v>2432</v>
      </c>
      <c r="O18" s="1" t="s">
        <v>1306</v>
      </c>
      <c r="P18" s="2">
        <v>27171</v>
      </c>
      <c r="R18" s="1" t="s">
        <v>2670</v>
      </c>
    </row>
    <row r="19" spans="7:18">
      <c r="G19" s="1" t="s">
        <v>2436</v>
      </c>
      <c r="H19" s="1">
        <f t="shared" ref="H19:H24" si="4">H18+1</f>
        <v>3</v>
      </c>
      <c r="I19" s="1">
        <f t="shared" si="1"/>
        <v>0.125</v>
      </c>
      <c r="J19" s="1" t="s">
        <v>2434</v>
      </c>
      <c r="K19" s="1" t="s">
        <v>2435</v>
      </c>
      <c r="O19" s="1" t="s">
        <v>1211</v>
      </c>
      <c r="P19" s="2">
        <v>27142</v>
      </c>
      <c r="R19" s="1" t="s">
        <v>2662</v>
      </c>
    </row>
    <row r="20" spans="7:18">
      <c r="G20" s="1" t="s">
        <v>2439</v>
      </c>
      <c r="H20" s="1">
        <f t="shared" si="4"/>
        <v>4</v>
      </c>
      <c r="I20" s="1">
        <f t="shared" si="1"/>
        <v>0.16666666666666666</v>
      </c>
      <c r="J20" s="1" t="s">
        <v>2437</v>
      </c>
      <c r="K20" s="1" t="s">
        <v>2438</v>
      </c>
      <c r="O20" s="1" t="s">
        <v>1276</v>
      </c>
      <c r="P20" s="2">
        <v>27033</v>
      </c>
      <c r="R20" s="1" t="s">
        <v>2648</v>
      </c>
    </row>
    <row r="21" spans="7:18">
      <c r="G21" s="1" t="s">
        <v>2442</v>
      </c>
      <c r="H21" s="1">
        <f t="shared" si="4"/>
        <v>5</v>
      </c>
      <c r="I21" s="1">
        <f t="shared" si="1"/>
        <v>0.20833333333333334</v>
      </c>
      <c r="J21" s="1" t="s">
        <v>2440</v>
      </c>
      <c r="K21" s="1" t="s">
        <v>2441</v>
      </c>
      <c r="O21" s="1" t="s">
        <v>1558</v>
      </c>
      <c r="P21" s="2">
        <v>26902</v>
      </c>
      <c r="R21" s="1" t="s">
        <v>2749</v>
      </c>
    </row>
    <row r="22" spans="7:18">
      <c r="G22" s="1" t="s">
        <v>2445</v>
      </c>
      <c r="H22" s="1">
        <f t="shared" si="4"/>
        <v>6</v>
      </c>
      <c r="I22" s="1">
        <f t="shared" si="1"/>
        <v>0.25</v>
      </c>
      <c r="J22" s="1" t="s">
        <v>2443</v>
      </c>
      <c r="K22" s="1" t="s">
        <v>2444</v>
      </c>
      <c r="O22" s="1" t="s">
        <v>1597</v>
      </c>
      <c r="P22" s="2">
        <v>25388</v>
      </c>
      <c r="R22" s="1" t="s">
        <v>2654</v>
      </c>
    </row>
    <row r="23" spans="7:18">
      <c r="G23" s="1" t="s">
        <v>2448</v>
      </c>
      <c r="H23" s="1">
        <f t="shared" si="4"/>
        <v>7</v>
      </c>
      <c r="I23" s="1">
        <f t="shared" si="1"/>
        <v>0.29166666666666669</v>
      </c>
      <c r="J23" s="1" t="s">
        <v>2446</v>
      </c>
      <c r="K23" s="1" t="s">
        <v>2447</v>
      </c>
      <c r="O23" s="1" t="s">
        <v>1376</v>
      </c>
      <c r="P23" s="2">
        <v>24521</v>
      </c>
      <c r="R23" s="1" t="s">
        <v>2702</v>
      </c>
    </row>
    <row r="24" spans="7:18">
      <c r="G24" s="1" t="s">
        <v>2451</v>
      </c>
      <c r="H24" s="1">
        <f t="shared" si="4"/>
        <v>8</v>
      </c>
      <c r="I24" s="1">
        <f t="shared" si="1"/>
        <v>0.33333333333333331</v>
      </c>
      <c r="J24" s="1" t="s">
        <v>2449</v>
      </c>
      <c r="K24" s="1" t="s">
        <v>2450</v>
      </c>
      <c r="O24" s="1" t="s">
        <v>1058</v>
      </c>
      <c r="P24" s="2">
        <v>23216</v>
      </c>
      <c r="R24" s="1" t="s">
        <v>2701</v>
      </c>
    </row>
    <row r="25" spans="7:18">
      <c r="G25" s="1" t="s">
        <v>2454</v>
      </c>
      <c r="H25" s="1">
        <f>H24+0.5</f>
        <v>8.5</v>
      </c>
      <c r="I25" s="1">
        <f t="shared" si="1"/>
        <v>0.35416666666666669</v>
      </c>
      <c r="J25" s="1" t="s">
        <v>2452</v>
      </c>
      <c r="K25" s="1" t="s">
        <v>2453</v>
      </c>
      <c r="O25" s="1" t="s">
        <v>1442</v>
      </c>
      <c r="P25" s="2">
        <v>22961</v>
      </c>
      <c r="R25" s="1" t="s">
        <v>2679</v>
      </c>
    </row>
    <row r="26" spans="7:18">
      <c r="G26" s="1" t="s">
        <v>2457</v>
      </c>
      <c r="H26" s="1">
        <f>H25+0.5</f>
        <v>9</v>
      </c>
      <c r="I26" s="1">
        <f t="shared" si="1"/>
        <v>0.375</v>
      </c>
      <c r="J26" s="1" t="s">
        <v>2455</v>
      </c>
      <c r="K26" s="1" t="s">
        <v>2456</v>
      </c>
      <c r="P26" s="2"/>
      <c r="R26" s="1" t="s">
        <v>2676</v>
      </c>
    </row>
    <row r="27" spans="7:18">
      <c r="G27" s="1" t="s">
        <v>2460</v>
      </c>
      <c r="H27" s="1">
        <f t="shared" ref="H27:H28" si="5">H26+1</f>
        <v>10</v>
      </c>
      <c r="I27" s="1">
        <f t="shared" si="1"/>
        <v>0.41666666666666669</v>
      </c>
      <c r="J27" s="1" t="s">
        <v>2458</v>
      </c>
      <c r="K27" s="1" t="s">
        <v>2459</v>
      </c>
      <c r="P27" s="2"/>
      <c r="R27" s="1" t="s">
        <v>2672</v>
      </c>
    </row>
    <row r="28" spans="7:18">
      <c r="G28" s="1" t="s">
        <v>2463</v>
      </c>
      <c r="H28" s="1">
        <f t="shared" si="5"/>
        <v>11</v>
      </c>
      <c r="I28" s="1">
        <f t="shared" si="1"/>
        <v>0.45833333333333331</v>
      </c>
      <c r="J28" s="1" t="s">
        <v>2461</v>
      </c>
      <c r="K28" s="1" t="s">
        <v>2462</v>
      </c>
      <c r="P28" s="2"/>
      <c r="R28" s="1" t="s">
        <v>2681</v>
      </c>
    </row>
    <row r="29" spans="7:18">
      <c r="P29" s="2"/>
      <c r="R29" s="1" t="s">
        <v>2650</v>
      </c>
    </row>
    <row r="30" spans="7:18">
      <c r="P30" s="2"/>
      <c r="R30" s="1" t="s">
        <v>2671</v>
      </c>
    </row>
    <row r="31" spans="7:18">
      <c r="R31" s="1" t="s">
        <v>2748</v>
      </c>
    </row>
    <row r="32" spans="7:18">
      <c r="R32" s="1" t="s">
        <v>2684</v>
      </c>
    </row>
    <row r="33" spans="18:18">
      <c r="R33" s="1" t="s">
        <v>2653</v>
      </c>
    </row>
    <row r="34" spans="18:18">
      <c r="R34" s="1" t="s">
        <v>2695</v>
      </c>
    </row>
    <row r="35" spans="18:18">
      <c r="R35" s="1" t="s">
        <v>2669</v>
      </c>
    </row>
    <row r="36" spans="18:18">
      <c r="R36" s="1" t="s">
        <v>2651</v>
      </c>
    </row>
    <row r="37" spans="18:18">
      <c r="R37" s="1" t="s">
        <v>2668</v>
      </c>
    </row>
    <row r="38" spans="18:18">
      <c r="R38" s="1" t="s">
        <v>2692</v>
      </c>
    </row>
    <row r="39" spans="18:18">
      <c r="R39" s="1" t="s">
        <v>2699</v>
      </c>
    </row>
    <row r="40" spans="18:18">
      <c r="R40" s="1" t="s">
        <v>2656</v>
      </c>
    </row>
    <row r="41" spans="18:18">
      <c r="R41" s="1" t="s">
        <v>2694</v>
      </c>
    </row>
    <row r="42" spans="18:18">
      <c r="R42" s="1" t="s">
        <v>2706</v>
      </c>
    </row>
    <row r="43" spans="18:18">
      <c r="R43" s="1" t="s">
        <v>2674</v>
      </c>
    </row>
    <row r="44" spans="18:18">
      <c r="R44" s="1" t="s">
        <v>2700</v>
      </c>
    </row>
    <row r="45" spans="18:18">
      <c r="R45" s="1" t="s">
        <v>2663</v>
      </c>
    </row>
    <row r="46" spans="18:18">
      <c r="R46" s="1" t="s">
        <v>2673</v>
      </c>
    </row>
    <row r="47" spans="18:18">
      <c r="R47" s="1" t="s">
        <v>2657</v>
      </c>
    </row>
    <row r="48" spans="18:18">
      <c r="R48" s="1" t="s">
        <v>2750</v>
      </c>
    </row>
    <row r="49" spans="18:18">
      <c r="R49" s="1" t="s">
        <v>2660</v>
      </c>
    </row>
    <row r="50" spans="18:18">
      <c r="R50" s="1" t="s">
        <v>2690</v>
      </c>
    </row>
    <row r="51" spans="18:18">
      <c r="R51" s="1" t="s">
        <v>2752</v>
      </c>
    </row>
    <row r="52" spans="18:18">
      <c r="R52" s="1" t="s">
        <v>2753</v>
      </c>
    </row>
    <row r="53" spans="18:18">
      <c r="R53" s="1" t="s">
        <v>2707</v>
      </c>
    </row>
    <row r="54" spans="18:18">
      <c r="R54" s="1" t="s">
        <v>2682</v>
      </c>
    </row>
    <row r="55" spans="18:18">
      <c r="R55" s="1" t="s">
        <v>2751</v>
      </c>
    </row>
    <row r="56" spans="18:18">
      <c r="R56" s="1" t="s">
        <v>2691</v>
      </c>
    </row>
    <row r="57" spans="18:18">
      <c r="R57" s="1" t="s">
        <v>2708</v>
      </c>
    </row>
    <row r="58" spans="18:18">
      <c r="R58" s="1" t="s">
        <v>2667</v>
      </c>
    </row>
    <row r="59" spans="18:18">
      <c r="R59" s="1" t="s">
        <v>2661</v>
      </c>
    </row>
    <row r="60" spans="18:18">
      <c r="R60" s="1" t="s">
        <v>2754</v>
      </c>
    </row>
    <row r="61" spans="18:18">
      <c r="R61" s="1" t="s">
        <v>2652</v>
      </c>
    </row>
    <row r="62" spans="18:18">
      <c r="R62" s="1" t="s">
        <v>2696</v>
      </c>
    </row>
    <row r="63" spans="18:18">
      <c r="R63" s="1" t="s">
        <v>2659</v>
      </c>
    </row>
    <row r="64" spans="18:18">
      <c r="R64" s="1" t="s">
        <v>2666</v>
      </c>
    </row>
    <row r="65" spans="18:18">
      <c r="R65" s="1" t="s">
        <v>2698</v>
      </c>
    </row>
    <row r="66" spans="18:18">
      <c r="R66" s="1" t="s">
        <v>2688</v>
      </c>
    </row>
    <row r="67" spans="18:18">
      <c r="R67" s="1" t="s">
        <v>2703</v>
      </c>
    </row>
    <row r="68" spans="18:18">
      <c r="R68" s="1" t="s">
        <v>2658</v>
      </c>
    </row>
    <row r="69" spans="18:18">
      <c r="R69" s="1" t="s">
        <v>2655</v>
      </c>
    </row>
    <row r="70" spans="18:18">
      <c r="R70" s="1" t="s">
        <v>2675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7</vt:i4>
      </vt:variant>
    </vt:vector>
  </HeadingPairs>
  <TitlesOfParts>
    <vt:vector size="11" baseType="lpstr">
      <vt:lpstr>Euro 2016</vt:lpstr>
      <vt:lpstr>Admin</vt:lpstr>
      <vt:lpstr>Sheet2</vt:lpstr>
      <vt:lpstr>Sheet3</vt:lpstr>
      <vt:lpstr>Data</vt:lpstr>
      <vt:lpstr>GMT</vt:lpstr>
      <vt:lpstr>Lang</vt:lpstr>
      <vt:lpstr>Numb</vt:lpstr>
      <vt:lpstr>Player</vt:lpstr>
      <vt:lpstr>Team</vt:lpstr>
      <vt:lpstr>Yes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Guy Saar</dc:creator>
  <cp:lastModifiedBy>LENOVO</cp:lastModifiedBy>
  <dcterms:created xsi:type="dcterms:W3CDTF">2016-05-15T09:27:44Z</dcterms:created>
  <dcterms:modified xsi:type="dcterms:W3CDTF">2016-06-08T10:52:51Z</dcterms:modified>
</cp:coreProperties>
</file>